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 activeTab="1"/>
  </bookViews>
  <sheets>
    <sheet name="Bloco Leste" sheetId="5" r:id="rId1"/>
    <sheet name="Bloco Centro-Leste" sheetId="6" r:id="rId2"/>
    <sheet name="Bloco Noroeste" sheetId="7" r:id="rId3"/>
    <sheet name="Bloco Norte Nordeste" sheetId="8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5" l="1"/>
  <c r="K23" i="5"/>
  <c r="L23" i="5"/>
  <c r="M23" i="5"/>
  <c r="N23" i="5"/>
  <c r="O23" i="5"/>
  <c r="P23" i="5"/>
  <c r="Q23" i="5"/>
  <c r="R23" i="5"/>
  <c r="I23" i="5"/>
  <c r="M20" i="6"/>
  <c r="L8" i="6"/>
  <c r="I8" i="6" l="1"/>
  <c r="D44" i="8" l="1"/>
  <c r="E45" i="6"/>
  <c r="D45" i="6"/>
  <c r="E46" i="5"/>
  <c r="D46" i="5"/>
  <c r="E45" i="7"/>
  <c r="D45" i="7"/>
  <c r="J23" i="8"/>
  <c r="K23" i="8"/>
  <c r="L23" i="8"/>
  <c r="M23" i="8"/>
  <c r="N23" i="8"/>
  <c r="O23" i="8"/>
  <c r="P23" i="8"/>
  <c r="Q23" i="8"/>
  <c r="R23" i="8"/>
  <c r="I23" i="8"/>
  <c r="J23" i="7"/>
  <c r="K23" i="7"/>
  <c r="L23" i="7"/>
  <c r="M23" i="7"/>
  <c r="N23" i="7"/>
  <c r="O23" i="7"/>
  <c r="P23" i="7"/>
  <c r="Q23" i="7"/>
  <c r="R23" i="7"/>
  <c r="I23" i="7"/>
  <c r="J23" i="6"/>
  <c r="K23" i="6"/>
  <c r="L23" i="6"/>
  <c r="M23" i="6"/>
  <c r="N23" i="6"/>
  <c r="O23" i="6"/>
  <c r="P23" i="6"/>
  <c r="Q23" i="6"/>
  <c r="R23" i="6"/>
  <c r="I23" i="6"/>
  <c r="E44" i="8"/>
  <c r="E38" i="8"/>
  <c r="H23" i="8"/>
  <c r="R20" i="8"/>
  <c r="Q20" i="8"/>
  <c r="P20" i="8"/>
  <c r="O20" i="8"/>
  <c r="N20" i="8"/>
  <c r="M20" i="8"/>
  <c r="L20" i="8"/>
  <c r="K20" i="8"/>
  <c r="J20" i="8"/>
  <c r="I20" i="8"/>
  <c r="H20" i="8"/>
  <c r="R14" i="8"/>
  <c r="Q14" i="8"/>
  <c r="P14" i="8"/>
  <c r="O14" i="8"/>
  <c r="N14" i="8"/>
  <c r="M14" i="8"/>
  <c r="L14" i="8"/>
  <c r="K14" i="8"/>
  <c r="J14" i="8"/>
  <c r="I14" i="8"/>
  <c r="H14" i="8"/>
  <c r="R8" i="8"/>
  <c r="Q8" i="8"/>
  <c r="P8" i="8"/>
  <c r="O8" i="8"/>
  <c r="N8" i="8"/>
  <c r="M8" i="8"/>
  <c r="L8" i="8"/>
  <c r="K8" i="8"/>
  <c r="J8" i="8"/>
  <c r="I8" i="8"/>
  <c r="H8" i="8"/>
  <c r="E38" i="7"/>
  <c r="H23" i="7"/>
  <c r="R20" i="7"/>
  <c r="Q20" i="7"/>
  <c r="P20" i="7"/>
  <c r="O20" i="7"/>
  <c r="N20" i="7"/>
  <c r="M20" i="7"/>
  <c r="L20" i="7"/>
  <c r="K20" i="7"/>
  <c r="J20" i="7"/>
  <c r="I20" i="7"/>
  <c r="H20" i="7"/>
  <c r="R14" i="7"/>
  <c r="Q14" i="7"/>
  <c r="P14" i="7"/>
  <c r="O14" i="7"/>
  <c r="N14" i="7"/>
  <c r="M14" i="7"/>
  <c r="L14" i="7"/>
  <c r="K14" i="7"/>
  <c r="J14" i="7"/>
  <c r="I14" i="7"/>
  <c r="H14" i="7"/>
  <c r="R8" i="7"/>
  <c r="Q8" i="7"/>
  <c r="P8" i="7"/>
  <c r="O8" i="7"/>
  <c r="N8" i="7"/>
  <c r="M8" i="7"/>
  <c r="L8" i="7"/>
  <c r="K8" i="7"/>
  <c r="J8" i="7"/>
  <c r="I8" i="7"/>
  <c r="H8" i="7"/>
  <c r="E38" i="6"/>
  <c r="H23" i="6"/>
  <c r="R20" i="6"/>
  <c r="Q20" i="6"/>
  <c r="P20" i="6"/>
  <c r="O20" i="6"/>
  <c r="N20" i="6"/>
  <c r="L20" i="6"/>
  <c r="K20" i="6"/>
  <c r="J20" i="6"/>
  <c r="I20" i="6"/>
  <c r="H20" i="6"/>
  <c r="R14" i="6"/>
  <c r="Q14" i="6"/>
  <c r="P14" i="6"/>
  <c r="O14" i="6"/>
  <c r="N14" i="6"/>
  <c r="M14" i="6"/>
  <c r="L14" i="6"/>
  <c r="K14" i="6"/>
  <c r="J14" i="6"/>
  <c r="I14" i="6"/>
  <c r="H14" i="6"/>
  <c r="R8" i="6"/>
  <c r="Q8" i="6"/>
  <c r="P8" i="6"/>
  <c r="O8" i="6"/>
  <c r="N8" i="6"/>
  <c r="M8" i="6"/>
  <c r="K8" i="6"/>
  <c r="J8" i="6"/>
  <c r="H8" i="6"/>
  <c r="J14" i="5"/>
  <c r="K14" i="5"/>
  <c r="L14" i="5"/>
  <c r="M14" i="5"/>
  <c r="N14" i="5"/>
  <c r="O14" i="5"/>
  <c r="P14" i="5"/>
  <c r="Q14" i="5"/>
  <c r="R14" i="5"/>
  <c r="I14" i="5"/>
  <c r="J8" i="5"/>
  <c r="K8" i="5"/>
  <c r="L8" i="5"/>
  <c r="M8" i="5"/>
  <c r="N8" i="5"/>
  <c r="O8" i="5"/>
  <c r="P8" i="5"/>
  <c r="Q8" i="5"/>
  <c r="R8" i="5"/>
  <c r="I8" i="5"/>
  <c r="J20" i="5"/>
  <c r="K20" i="5"/>
  <c r="L20" i="5"/>
  <c r="M20" i="5"/>
  <c r="N20" i="5"/>
  <c r="O20" i="5"/>
  <c r="P20" i="5"/>
  <c r="Q20" i="5"/>
  <c r="R20" i="5"/>
  <c r="I20" i="5"/>
  <c r="H14" i="5"/>
  <c r="E38" i="5"/>
  <c r="H23" i="5"/>
  <c r="H24" i="5" s="1"/>
  <c r="H20" i="5"/>
  <c r="H8" i="5"/>
  <c r="H24" i="6" l="1"/>
  <c r="J24" i="7"/>
  <c r="N24" i="7"/>
  <c r="R24" i="7"/>
  <c r="K24" i="8"/>
  <c r="O24" i="8"/>
  <c r="J24" i="8"/>
  <c r="H24" i="8"/>
  <c r="L24" i="8"/>
  <c r="P24" i="8"/>
  <c r="H24" i="7"/>
  <c r="O24" i="7"/>
  <c r="I24" i="8"/>
  <c r="M24" i="8"/>
  <c r="Q24" i="8"/>
  <c r="N24" i="8"/>
  <c r="R24" i="8"/>
  <c r="L24" i="7"/>
  <c r="P24" i="7"/>
  <c r="I24" i="7"/>
  <c r="M24" i="7"/>
  <c r="Q24" i="7"/>
  <c r="K24" i="7"/>
  <c r="L24" i="6"/>
  <c r="P24" i="6"/>
  <c r="J24" i="6"/>
  <c r="N24" i="6"/>
  <c r="R24" i="6"/>
  <c r="I24" i="6"/>
  <c r="M24" i="6"/>
  <c r="Q24" i="6"/>
  <c r="K24" i="6"/>
  <c r="O24" i="6"/>
  <c r="I24" i="5"/>
  <c r="K24" i="5"/>
  <c r="O24" i="5"/>
  <c r="P24" i="5"/>
  <c r="L24" i="5"/>
  <c r="Q24" i="5"/>
  <c r="R24" i="5"/>
  <c r="N24" i="5"/>
  <c r="M24" i="5"/>
  <c r="J24" i="5"/>
</calcChain>
</file>

<file path=xl/sharedStrings.xml><?xml version="1.0" encoding="utf-8"?>
<sst xmlns="http://schemas.openxmlformats.org/spreadsheetml/2006/main" count="286" uniqueCount="92">
  <si>
    <t>EIXO 1 - EXPERIÊNCIA DA OSC</t>
  </si>
  <si>
    <t>Critério de Julgamento</t>
  </si>
  <si>
    <t>Item</t>
  </si>
  <si>
    <t>Forma de Aferição</t>
  </si>
  <si>
    <t>Pontuação</t>
  </si>
  <si>
    <t>Percentual para pontuação global</t>
  </si>
  <si>
    <t>Proponente H</t>
  </si>
  <si>
    <t>Proponente I</t>
  </si>
  <si>
    <t>Proponente J</t>
  </si>
  <si>
    <t>Experiência prévia no desenvolvimento de parceria com a administração pública (direta ou indireta) ou entidade privada cujo objeto contemple a realização de atividades culturais e/ou esportivas, de lazer ou recreação ou a gestão de equipamento de cunho social, esportivo e/ou cultural</t>
  </si>
  <si>
    <t>Anos de experiência (não coincidentes)</t>
  </si>
  <si>
    <t>Anos adicionais (até o limite de 10)</t>
  </si>
  <si>
    <t>Até 2 anos de experiência</t>
  </si>
  <si>
    <t>Cada instrumento adicional (até o limite de 10)</t>
  </si>
  <si>
    <t>0 instrumentos</t>
  </si>
  <si>
    <t>TOTAL DE PONTUAÇÃO NO EIXO 1</t>
  </si>
  <si>
    <t>Carga horária média de ATIVIDADES DE PRÁTICAS CORPORAIS, ESPORTES, RECREAÇAO E LAZER por semana para cada CEU do BLOCO</t>
  </si>
  <si>
    <t xml:space="preserve">Até a média do Bloco
</t>
  </si>
  <si>
    <t>Carga horária média de ATIVIDADES CULTURAIS por semana para cada CEU do BLOCO</t>
  </si>
  <si>
    <t xml:space="preserve">Até a média do Bloco 
</t>
  </si>
  <si>
    <t>TOTAL DE PONTUAÇÃO NO EIXO 2</t>
  </si>
  <si>
    <t>Maior diferença entre o valor de REPASSE MENSAL proposto e o valor REPASSE MENSAL DE REFERÊNCIA do BLOCO</t>
  </si>
  <si>
    <t>Comparação entre menor valor oferecido e maior</t>
  </si>
  <si>
    <t>TOTAL DE PONTUAÇÃO NO EIXO 3</t>
  </si>
  <si>
    <t>PONTUAÇÃO TOTAL</t>
  </si>
  <si>
    <t>Conversor Meses em Anos</t>
  </si>
  <si>
    <t>Meses</t>
  </si>
  <si>
    <t>Anos</t>
  </si>
  <si>
    <t>Média de Horas de Atividades Finalísticas</t>
  </si>
  <si>
    <t>Atividades Esportivas</t>
  </si>
  <si>
    <t>Atividades Culturais</t>
  </si>
  <si>
    <t>Média</t>
  </si>
  <si>
    <t>Cidade Tiradentes</t>
  </si>
  <si>
    <t>Parque do Carmo</t>
  </si>
  <si>
    <t>São Miguel</t>
  </si>
  <si>
    <t>São Pedro</t>
  </si>
  <si>
    <t>Execução de parceria com duração mínima de 1 ano, com valor mínimo de R$ 1.594.448,24</t>
  </si>
  <si>
    <t>EIXO 2 - GOVERNANÇA DA OSC</t>
  </si>
  <si>
    <t>Adoção de boas práticas de gestão</t>
  </si>
  <si>
    <t>Adoção de boas práticas referentes a compras e serviços</t>
  </si>
  <si>
    <t xml:space="preserve">Apresentação de regulamento(s) de Compras e Contratações de Serviços ou documento(s) equivalente(s) que preveja(m): 
(i)	Critérios objetivos e impessoais para seleção de fornecedores;
(ii)	Divulgação prévia dos procedimentos de contratação;
(iii)	Disponibilização permanente do regulamento de compras e contratações em página eletrônica;
(iv)	Adoção de valor referencial objetivo para a contratação, obtido a partir de preços de referência, cotação de preços e congêneres;
(v)	Adoção de valores e regras objetivas para despesas de pequeno valor;
(vi)	Vedação a contratação de partes relacionadas a conselheiros, dirigentes e congêneres da OSC
</t>
  </si>
  <si>
    <t>Adoção de boas práticas referentes a conduta interna, transparência e compliance</t>
  </si>
  <si>
    <t xml:space="preserve">Adoção de regulamento(s) ou documento(s) equivalente(s) que preveja(m) regras objetivas e claras referentes a: 
(i)	Prevenção à corrupção; 
(ii)	 Conflito de Interesses; 
(iii)	Informações Financeiras e Contábeis; 
(iv)	Canais de denúncia e/ou ouvidoria; e
(v)	Transparência ativa e controle social. </t>
  </si>
  <si>
    <t>Não adoção dos itens acima</t>
  </si>
  <si>
    <t>EIXO 3 - ADEQUAÇÃO AO PLANO DE TRABALHO</t>
  </si>
  <si>
    <t xml:space="preserve">Cada 5horas/semana adicionais (até o limite de 496h) </t>
  </si>
  <si>
    <t xml:space="preserve">Cada 6horas/semana adicionais (até o limite de 711h) </t>
  </si>
  <si>
    <t>Vila Alpina</t>
  </si>
  <si>
    <t>Carrão/Tatuapé</t>
  </si>
  <si>
    <t>Arthur Alvim</t>
  </si>
  <si>
    <t xml:space="preserve">Cada 5horas/semana adicionais (até o limite de 622h) </t>
  </si>
  <si>
    <t xml:space="preserve">Cada 6horas/semana adicionais (até o limite de 672h) </t>
  </si>
  <si>
    <t xml:space="preserve">Cada 6horas/semana adicionais (até o limite de 715h) </t>
  </si>
  <si>
    <t xml:space="preserve">Cada 5horas/semana adicionais (até o limite de 547h) </t>
  </si>
  <si>
    <t xml:space="preserve">Cada 5horas/semana adicionais (até o limite de 345h) </t>
  </si>
  <si>
    <t xml:space="preserve">Cada 6horas/semana adicionais (até o limite de 651h) </t>
  </si>
  <si>
    <t>Freguesia do ó</t>
  </si>
  <si>
    <t>Pinheirinho</t>
  </si>
  <si>
    <t>Taipas</t>
  </si>
  <si>
    <t>Parque Novo Mundo</t>
  </si>
  <si>
    <t>Tremembé</t>
  </si>
  <si>
    <t>EIXO 4 - ADEQUAÇÃO AO REPASSE MENSAL DE REFERÊNCIA</t>
  </si>
  <si>
    <t>x</t>
  </si>
  <si>
    <t>Proponente D - Instituto JPD</t>
  </si>
  <si>
    <t>Proponente C - Associação Beneficiente Maria Mahin</t>
  </si>
  <si>
    <t>Proponente D - AIPEC</t>
  </si>
  <si>
    <t>Proponente E - IGEVE</t>
  </si>
  <si>
    <t>Proponente A - IPAGESP</t>
  </si>
  <si>
    <t>Proponente B - INADH</t>
  </si>
  <si>
    <t>Proponente C - Projetando o Futuro</t>
  </si>
  <si>
    <t>Proponente B  - Instituto JPD</t>
  </si>
  <si>
    <t>Proponente C - INADH</t>
  </si>
  <si>
    <t>Proponente E - AGUAS</t>
  </si>
  <si>
    <t>Proponente F - Baccarelli</t>
  </si>
  <si>
    <t>Proponente A - Instituto Baccarelli</t>
  </si>
  <si>
    <t>Proponente G - INESP</t>
  </si>
  <si>
    <t>Proponente A - INADH</t>
  </si>
  <si>
    <t>Proponente B - PRO REI</t>
  </si>
  <si>
    <t>Proponente C - IPAGESP</t>
  </si>
  <si>
    <t>Proponente F - Novo Tempo Mundial</t>
  </si>
  <si>
    <t>Proponente F - AGUAS</t>
  </si>
  <si>
    <t>Proponente H - AIPEC</t>
  </si>
  <si>
    <t>Proponente G - Horizontes do Saber</t>
  </si>
  <si>
    <t>Proponente G - Maria Mahin</t>
  </si>
  <si>
    <t>Proponente D - Baccarelli</t>
  </si>
  <si>
    <t>Proponente A - ADESAF</t>
  </si>
  <si>
    <t>Proponente E - Baccarelli</t>
  </si>
  <si>
    <t>Proponente H - Instituto Miguel Pradro</t>
  </si>
  <si>
    <t>Proponente E - AIPEC</t>
  </si>
  <si>
    <t>Proponente H - IGEVE</t>
  </si>
  <si>
    <t>Proponente G - ADESAF</t>
  </si>
  <si>
    <t>Proponente I - ABAMMY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</si>
</sst>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0.00000%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6">
    <xf numFmtId="0" fontId="0" fillId="0" borderId="0" xfId="0"/>
    <xf numFmtId="10" fontId="0" fillId="0" borderId="0" xfId="1" applyNumberFormat="1" applyFont="1"/>
    <xf numFmtId="9" fontId="0" fillId="0" borderId="0" xfId="1" applyFont="1"/>
    <xf numFmtId="10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1" xfId="3" applyNumberFormat="1" applyFont="1" applyBorder="1" applyAlignment="1">
      <alignment vertical="center" wrapText="1"/>
    </xf>
    <xf numFmtId="0" fontId="0" fillId="0" borderId="1" xfId="0" applyBorder="1"/>
    <xf numFmtId="0" fontId="0" fillId="0" borderId="1" xfId="1" applyNumberFormat="1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164" fontId="0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4" fontId="4" fillId="0" borderId="4" xfId="2" applyFont="1" applyBorder="1" applyAlignment="1">
      <alignment horizontal="center" vertical="center" wrapText="1"/>
    </xf>
    <xf numFmtId="44" fontId="4" fillId="0" borderId="5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Porcentagem" xfId="1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46"/>
  <sheetViews>
    <sheetView topLeftCell="E1" zoomScale="80" zoomScaleNormal="80" workbookViewId="0">
      <selection activeCell="E4" sqref="E4:E5"/>
    </sheetView>
  </sheetViews>
  <sheetFormatPr defaultColWidth="9" defaultRowHeight="15"/>
  <cols>
    <col min="3" max="3" width="13.140625" customWidth="1"/>
    <col min="4" max="4" width="25.7109375" customWidth="1"/>
    <col min="5" max="5" width="25.85546875" customWidth="1"/>
    <col min="6" max="6" width="17.42578125" customWidth="1"/>
    <col min="7" max="8" width="21.7109375" customWidth="1"/>
    <col min="9" max="18" width="33" customWidth="1"/>
  </cols>
  <sheetData>
    <row r="2" spans="4:18">
      <c r="D2" s="35" t="s">
        <v>0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4:18" ht="30"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74</v>
      </c>
      <c r="J3" s="4" t="s">
        <v>68</v>
      </c>
      <c r="K3" s="4" t="s">
        <v>64</v>
      </c>
      <c r="L3" s="4" t="s">
        <v>65</v>
      </c>
      <c r="M3" s="4" t="s">
        <v>66</v>
      </c>
      <c r="N3" s="4" t="s">
        <v>79</v>
      </c>
      <c r="O3" s="4" t="s">
        <v>82</v>
      </c>
      <c r="P3" s="4" t="s">
        <v>87</v>
      </c>
      <c r="Q3" s="4" t="s">
        <v>7</v>
      </c>
      <c r="R3" s="4" t="s">
        <v>8</v>
      </c>
    </row>
    <row r="4" spans="4:18" ht="160.5" customHeight="1">
      <c r="D4" s="40" t="s">
        <v>9</v>
      </c>
      <c r="E4" s="40" t="s">
        <v>10</v>
      </c>
      <c r="F4" s="16" t="s">
        <v>11</v>
      </c>
      <c r="G4" s="7">
        <v>0.125</v>
      </c>
      <c r="H4" s="41">
        <v>0.2</v>
      </c>
      <c r="I4" s="39">
        <v>9.92</v>
      </c>
      <c r="J4" s="39">
        <v>2.7</v>
      </c>
      <c r="K4" s="39">
        <v>0</v>
      </c>
      <c r="L4" s="42">
        <v>0</v>
      </c>
      <c r="M4" s="42">
        <v>4.5</v>
      </c>
      <c r="N4" s="42">
        <v>0</v>
      </c>
      <c r="O4" s="42">
        <v>0</v>
      </c>
      <c r="P4" s="42">
        <v>6.7</v>
      </c>
      <c r="Q4" s="42"/>
      <c r="R4" s="42"/>
    </row>
    <row r="5" spans="4:18" ht="160.5" customHeight="1">
      <c r="D5" s="40"/>
      <c r="E5" s="40"/>
      <c r="F5" s="16" t="s">
        <v>12</v>
      </c>
      <c r="G5" s="7">
        <v>0</v>
      </c>
      <c r="H5" s="41"/>
      <c r="I5" s="39"/>
      <c r="J5" s="39"/>
      <c r="K5" s="39"/>
      <c r="L5" s="43"/>
      <c r="M5" s="43"/>
      <c r="N5" s="43"/>
      <c r="O5" s="43"/>
      <c r="P5" s="43"/>
      <c r="Q5" s="43"/>
      <c r="R5" s="43"/>
    </row>
    <row r="6" spans="4:18" ht="160.5" customHeight="1">
      <c r="D6" s="40"/>
      <c r="E6" s="40" t="s">
        <v>36</v>
      </c>
      <c r="F6" s="16" t="s">
        <v>13</v>
      </c>
      <c r="G6" s="7">
        <v>0.1</v>
      </c>
      <c r="H6" s="41">
        <v>0.2</v>
      </c>
      <c r="I6" s="39">
        <v>3</v>
      </c>
      <c r="J6" s="39">
        <v>4</v>
      </c>
      <c r="K6" s="39">
        <v>0</v>
      </c>
      <c r="L6" s="42">
        <v>0</v>
      </c>
      <c r="M6" s="42">
        <v>2</v>
      </c>
      <c r="N6" s="42">
        <v>0</v>
      </c>
      <c r="O6" s="42">
        <v>0</v>
      </c>
      <c r="P6" s="42">
        <v>0</v>
      </c>
      <c r="Q6" s="42"/>
      <c r="R6" s="42"/>
    </row>
    <row r="7" spans="4:18" ht="147.75" customHeight="1">
      <c r="D7" s="40"/>
      <c r="E7" s="40"/>
      <c r="F7" s="16" t="s">
        <v>14</v>
      </c>
      <c r="G7" s="7">
        <v>0</v>
      </c>
      <c r="H7" s="41"/>
      <c r="I7" s="39"/>
      <c r="J7" s="39"/>
      <c r="K7" s="39"/>
      <c r="L7" s="43"/>
      <c r="M7" s="43"/>
      <c r="N7" s="43"/>
      <c r="O7" s="43"/>
      <c r="P7" s="43"/>
      <c r="Q7" s="43"/>
      <c r="R7" s="43"/>
    </row>
    <row r="8" spans="4:18" ht="147.75" customHeight="1">
      <c r="D8" s="34" t="s">
        <v>15</v>
      </c>
      <c r="E8" s="34"/>
      <c r="F8" s="34"/>
      <c r="G8" s="34"/>
      <c r="H8" s="10">
        <f>SUM(H4:H7)</f>
        <v>0.4</v>
      </c>
      <c r="I8" s="11">
        <f>IF(2&gt;=I4,0,IF(10&gt;=I4,(I4-2)*$G$4*$H$4,IF(10&lt;I4,$H$4,$H$4)))+IF(0&gt;=I6,0,IF(10&gt;=I6,I6*$G$6*$H$6,IF(10&lt;I6,$H$6,$H$6)))</f>
        <v>0.25800000000000001</v>
      </c>
      <c r="J8" s="11">
        <f t="shared" ref="J8:R8" si="0">IF(2&gt;=J4,0,IF(10&gt;=J4,(J4-2)*$G$4*$H$4,IF(10&lt;J4,$H$4,$H$4)))+IF(0&gt;=J6,0,IF(10&gt;=J6,J6*$G$6*$H$6,IF(10&lt;J6,$H$6,$H$6)))</f>
        <v>9.7500000000000017E-2</v>
      </c>
      <c r="K8" s="11">
        <f t="shared" si="0"/>
        <v>0</v>
      </c>
      <c r="L8" s="11">
        <f t="shared" si="0"/>
        <v>0</v>
      </c>
      <c r="M8" s="11">
        <f t="shared" si="0"/>
        <v>0.10250000000000001</v>
      </c>
      <c r="N8" s="11">
        <f t="shared" si="0"/>
        <v>0</v>
      </c>
      <c r="O8" s="11">
        <f t="shared" si="0"/>
        <v>0</v>
      </c>
      <c r="P8" s="11">
        <f t="shared" si="0"/>
        <v>0.11750000000000001</v>
      </c>
      <c r="Q8" s="11">
        <f t="shared" si="0"/>
        <v>0</v>
      </c>
      <c r="R8" s="11">
        <f t="shared" si="0"/>
        <v>0</v>
      </c>
    </row>
    <row r="9" spans="4:18" ht="147.75" customHeight="1">
      <c r="D9" s="28" t="s">
        <v>37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spans="4:18" ht="147.75" customHeight="1">
      <c r="D10" s="32" t="s">
        <v>38</v>
      </c>
      <c r="E10" s="32" t="s">
        <v>39</v>
      </c>
      <c r="F10" s="17" t="s">
        <v>40</v>
      </c>
      <c r="G10" s="17">
        <v>1</v>
      </c>
      <c r="H10" s="31">
        <v>0.1</v>
      </c>
      <c r="I10" s="18" t="s">
        <v>62</v>
      </c>
      <c r="J10" s="18" t="s">
        <v>62</v>
      </c>
      <c r="K10" s="18"/>
      <c r="L10" s="18"/>
      <c r="M10" s="18" t="s">
        <v>62</v>
      </c>
      <c r="N10" s="18"/>
      <c r="O10" s="18"/>
      <c r="P10" s="18"/>
      <c r="Q10" s="18"/>
      <c r="R10" s="18"/>
    </row>
    <row r="11" spans="4:18" ht="147.75" customHeight="1">
      <c r="D11" s="32"/>
      <c r="E11" s="32"/>
      <c r="F11" s="17" t="s">
        <v>43</v>
      </c>
      <c r="G11" s="17">
        <v>0</v>
      </c>
      <c r="H11" s="31"/>
      <c r="I11" s="18"/>
      <c r="J11" s="18"/>
      <c r="K11" s="18" t="s">
        <v>62</v>
      </c>
      <c r="L11" s="18" t="s">
        <v>62</v>
      </c>
      <c r="M11" s="18"/>
      <c r="N11" s="18" t="s">
        <v>62</v>
      </c>
      <c r="O11" s="18" t="s">
        <v>62</v>
      </c>
      <c r="P11" s="18" t="s">
        <v>62</v>
      </c>
      <c r="Q11" s="18"/>
      <c r="R11" s="18"/>
    </row>
    <row r="12" spans="4:18" ht="147.75" customHeight="1">
      <c r="D12" s="32"/>
      <c r="E12" s="32" t="s">
        <v>41</v>
      </c>
      <c r="F12" s="17" t="s">
        <v>42</v>
      </c>
      <c r="G12" s="17">
        <v>1</v>
      </c>
      <c r="H12" s="31">
        <v>0.1</v>
      </c>
      <c r="I12" s="18" t="s">
        <v>62</v>
      </c>
      <c r="J12" s="18" t="s">
        <v>62</v>
      </c>
      <c r="K12" s="18"/>
      <c r="L12" s="18"/>
      <c r="M12" s="18" t="s">
        <v>62</v>
      </c>
      <c r="N12" s="18"/>
      <c r="O12" s="18"/>
      <c r="P12" s="18"/>
      <c r="Q12" s="18"/>
      <c r="R12" s="18"/>
    </row>
    <row r="13" spans="4:18" ht="147.75" customHeight="1">
      <c r="D13" s="32"/>
      <c r="E13" s="32"/>
      <c r="F13" s="17" t="s">
        <v>43</v>
      </c>
      <c r="G13" s="17">
        <v>0</v>
      </c>
      <c r="H13" s="31"/>
      <c r="I13" s="18"/>
      <c r="J13" s="18"/>
      <c r="K13" s="18" t="s">
        <v>62</v>
      </c>
      <c r="L13" s="18" t="s">
        <v>62</v>
      </c>
      <c r="M13" s="18"/>
      <c r="N13" s="18" t="s">
        <v>62</v>
      </c>
      <c r="O13" s="18" t="s">
        <v>62</v>
      </c>
      <c r="P13" s="18" t="s">
        <v>62</v>
      </c>
      <c r="Q13" s="18"/>
      <c r="R13" s="18"/>
    </row>
    <row r="14" spans="4:18" ht="147.75" customHeight="1">
      <c r="D14" s="25" t="s">
        <v>20</v>
      </c>
      <c r="E14" s="26"/>
      <c r="F14" s="26"/>
      <c r="G14" s="27"/>
      <c r="H14" s="19">
        <f>SUM(H10:H13)</f>
        <v>0.2</v>
      </c>
      <c r="I14" s="24">
        <f>IF(I10="x",1*$H$10,0)+IF(I12="x",1*$H$12,0)</f>
        <v>0.2</v>
      </c>
      <c r="J14" s="24">
        <f t="shared" ref="J14:R14" si="1">IF(J10="x",1*$H$10,0)+IF(J12="x",1*$H$12,0)</f>
        <v>0.2</v>
      </c>
      <c r="K14" s="24">
        <f t="shared" si="1"/>
        <v>0</v>
      </c>
      <c r="L14" s="24">
        <f t="shared" si="1"/>
        <v>0</v>
      </c>
      <c r="M14" s="24">
        <f t="shared" si="1"/>
        <v>0.2</v>
      </c>
      <c r="N14" s="24">
        <f t="shared" si="1"/>
        <v>0</v>
      </c>
      <c r="O14" s="24">
        <f t="shared" si="1"/>
        <v>0</v>
      </c>
      <c r="P14" s="24">
        <f t="shared" si="1"/>
        <v>0</v>
      </c>
      <c r="Q14" s="24">
        <f t="shared" si="1"/>
        <v>0</v>
      </c>
      <c r="R14" s="24">
        <f t="shared" si="1"/>
        <v>0</v>
      </c>
    </row>
    <row r="15" spans="4:18" ht="147.75" customHeight="1">
      <c r="D15" s="35" t="s">
        <v>44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4:18" ht="152.25" customHeight="1">
      <c r="D16" s="40" t="s">
        <v>16</v>
      </c>
      <c r="E16" s="16" t="s">
        <v>45</v>
      </c>
      <c r="F16" s="16">
        <v>496</v>
      </c>
      <c r="G16" s="9">
        <v>0.1</v>
      </c>
      <c r="H16" s="41">
        <v>0.1</v>
      </c>
      <c r="I16" s="38">
        <v>518.75</v>
      </c>
      <c r="J16" s="38">
        <v>551.75</v>
      </c>
      <c r="K16" s="38">
        <v>72</v>
      </c>
      <c r="L16" s="38">
        <v>451</v>
      </c>
      <c r="M16" s="38">
        <v>500</v>
      </c>
      <c r="N16" s="38">
        <v>88</v>
      </c>
      <c r="O16" s="38">
        <v>446</v>
      </c>
      <c r="P16" s="38">
        <v>484</v>
      </c>
      <c r="Q16" s="38"/>
      <c r="R16" s="38"/>
    </row>
    <row r="17" spans="4:18" ht="99.75" customHeight="1">
      <c r="D17" s="40"/>
      <c r="E17" s="16" t="s">
        <v>17</v>
      </c>
      <c r="F17" s="16">
        <v>446</v>
      </c>
      <c r="G17" s="9">
        <v>0</v>
      </c>
      <c r="H17" s="41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4:18" ht="138" customHeight="1">
      <c r="D18" s="40" t="s">
        <v>18</v>
      </c>
      <c r="E18" s="16" t="s">
        <v>46</v>
      </c>
      <c r="F18" s="16">
        <v>711</v>
      </c>
      <c r="G18" s="9">
        <v>0.1</v>
      </c>
      <c r="H18" s="41">
        <v>0.1</v>
      </c>
      <c r="I18" s="38">
        <v>746</v>
      </c>
      <c r="J18" s="38">
        <v>741.25</v>
      </c>
      <c r="K18" s="38">
        <v>0</v>
      </c>
      <c r="L18" s="38">
        <v>679</v>
      </c>
      <c r="M18" s="38">
        <v>700</v>
      </c>
      <c r="N18" s="38">
        <v>108</v>
      </c>
      <c r="O18" s="38">
        <v>651</v>
      </c>
      <c r="P18" s="38">
        <v>700</v>
      </c>
      <c r="Q18" s="38"/>
      <c r="R18" s="38"/>
    </row>
    <row r="19" spans="4:18" ht="57.75" customHeight="1">
      <c r="D19" s="40"/>
      <c r="E19" s="16" t="s">
        <v>19</v>
      </c>
      <c r="F19" s="16">
        <v>651</v>
      </c>
      <c r="G19" s="9">
        <v>0</v>
      </c>
      <c r="H19" s="41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4:18" ht="147.75" customHeight="1">
      <c r="D20" s="34" t="s">
        <v>20</v>
      </c>
      <c r="E20" s="34"/>
      <c r="F20" s="34"/>
      <c r="G20" s="34"/>
      <c r="H20" s="10">
        <f>SUM(H16:H19)</f>
        <v>0.2</v>
      </c>
      <c r="I20" s="11">
        <f>IF($F$17&gt;I16,"DESCLASSIFICADO",IF(I16&lt;=$F$16,ROUNDDOWN((I16-$F$17)/5,0)*$G$16*$H$16,IF(I16&gt;=$F$16,$H$16,$H$16)))+IF($F$19&gt;I18,"DESCLASSIFICADO",IF(I18&lt;=$F$18,ROUNDDOWN((I18-$F$19)/6,0)*$G$18*$H$18,IF($F$18&gt;=I18,$H$18,$H$18)))</f>
        <v>0.2</v>
      </c>
      <c r="J20" s="11">
        <f t="shared" ref="J20:R20" si="2">IF($F$17&gt;J16,"DESCLASSIFICADO",IF(J16&lt;=$F$16,ROUNDDOWN((J16-$F$17)/5,0)*$G$16*$H$16,IF(J16&gt;=$F$16,$H$16,$H$16)))+IF($F$19&gt;J18,"DESCLASSIFICADO",IF(J18&lt;=$F$18,ROUNDDOWN((J18-$F$19)/6,0)*$G$18*$H$18,IF($F$18&gt;=J18,$H$18,$H$18)))</f>
        <v>0.2</v>
      </c>
      <c r="K20" s="11" t="e">
        <f t="shared" si="2"/>
        <v>#VALUE!</v>
      </c>
      <c r="L20" s="11">
        <f t="shared" si="2"/>
        <v>5.000000000000001E-2</v>
      </c>
      <c r="M20" s="11">
        <f t="shared" si="2"/>
        <v>0.18000000000000002</v>
      </c>
      <c r="N20" s="11" t="e">
        <f t="shared" si="2"/>
        <v>#VALUE!</v>
      </c>
      <c r="O20" s="11">
        <f t="shared" si="2"/>
        <v>0</v>
      </c>
      <c r="P20" s="11">
        <f t="shared" si="2"/>
        <v>0.15000000000000002</v>
      </c>
      <c r="Q20" s="11" t="e">
        <f t="shared" si="2"/>
        <v>#VALUE!</v>
      </c>
      <c r="R20" s="11" t="e">
        <f t="shared" si="2"/>
        <v>#VALUE!</v>
      </c>
    </row>
    <row r="21" spans="4:18" ht="57.75" customHeight="1">
      <c r="D21" s="35" t="s">
        <v>61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4:18" ht="110.25" customHeight="1">
      <c r="D22" s="16" t="s">
        <v>21</v>
      </c>
      <c r="E22" s="16" t="s">
        <v>22</v>
      </c>
      <c r="F22" s="36">
        <v>1754110.4</v>
      </c>
      <c r="G22" s="37"/>
      <c r="H22" s="15">
        <v>0.2</v>
      </c>
      <c r="I22" s="5">
        <v>1613781.57</v>
      </c>
      <c r="J22" s="5">
        <v>1539180.42</v>
      </c>
      <c r="K22" s="5">
        <v>1754110.4</v>
      </c>
      <c r="L22" s="5">
        <v>1739680</v>
      </c>
      <c r="M22" s="5">
        <v>1657770.79</v>
      </c>
      <c r="N22" s="5">
        <v>1550882.96</v>
      </c>
      <c r="O22" s="5">
        <v>1754110.4</v>
      </c>
      <c r="P22" s="5">
        <v>1754110.4</v>
      </c>
      <c r="Q22" s="5"/>
      <c r="R22" s="5"/>
    </row>
    <row r="23" spans="4:18" ht="120" customHeight="1">
      <c r="D23" s="34" t="s">
        <v>23</v>
      </c>
      <c r="E23" s="34"/>
      <c r="F23" s="34"/>
      <c r="G23" s="34"/>
      <c r="H23" s="10">
        <f>SUM(H22)</f>
        <v>0.2</v>
      </c>
      <c r="I23" s="11">
        <f>(((I22-$F$22)/(IF(SMALL($I$22:$R$22,1)=$F$22,1,(SMALL($I$22:$R$22,1)-$F$22)))*$H$22)*IF(I22&gt;$F$22,0,1)*IF(I22=0,0,1))</f>
        <v>0.13058097339421879</v>
      </c>
      <c r="J23" s="11">
        <f t="shared" ref="J23:R23" si="3">(((J22-$F$22)/(IF(SMALL($I$22:$R$22,1)=$F$22,1,(SMALL($I$22:$R$22,1)-$F$22)))*$H$22)*IF(J22&gt;$F$22,0,1)*IF(J22=0,0,1))</f>
        <v>0.2</v>
      </c>
      <c r="K23" s="11">
        <f t="shared" si="3"/>
        <v>0</v>
      </c>
      <c r="L23" s="11">
        <f t="shared" si="3"/>
        <v>1.342800106341601E-2</v>
      </c>
      <c r="M23" s="11">
        <f t="shared" si="3"/>
        <v>8.9647437737629607E-2</v>
      </c>
      <c r="N23" s="11">
        <f t="shared" si="3"/>
        <v>0.18911036980508719</v>
      </c>
      <c r="O23" s="11">
        <f t="shared" si="3"/>
        <v>0</v>
      </c>
      <c r="P23" s="11">
        <f t="shared" si="3"/>
        <v>0</v>
      </c>
      <c r="Q23" s="11">
        <f t="shared" si="3"/>
        <v>0</v>
      </c>
      <c r="R23" s="11">
        <f t="shared" si="3"/>
        <v>0</v>
      </c>
    </row>
    <row r="24" spans="4:18" ht="72.75" customHeight="1">
      <c r="D24" s="34" t="s">
        <v>24</v>
      </c>
      <c r="E24" s="34"/>
      <c r="F24" s="34"/>
      <c r="G24" s="34"/>
      <c r="H24" s="6">
        <f>H23+H20+H8+H14</f>
        <v>1</v>
      </c>
      <c r="I24" s="20">
        <f>I23+I20+I8+I14</f>
        <v>0.78858097339421884</v>
      </c>
      <c r="J24" s="20">
        <f t="shared" ref="J24:R24" si="4">J23+J20+J8+J14</f>
        <v>0.69750000000000001</v>
      </c>
      <c r="K24" s="20" t="e">
        <f t="shared" si="4"/>
        <v>#VALUE!</v>
      </c>
      <c r="L24" s="20">
        <f t="shared" si="4"/>
        <v>6.342800106341602E-2</v>
      </c>
      <c r="M24" s="20">
        <f t="shared" si="4"/>
        <v>0.57214743773762966</v>
      </c>
      <c r="N24" s="20" t="e">
        <f t="shared" si="4"/>
        <v>#VALUE!</v>
      </c>
      <c r="O24" s="20">
        <f t="shared" si="4"/>
        <v>0</v>
      </c>
      <c r="P24" s="20">
        <f t="shared" si="4"/>
        <v>0.26750000000000002</v>
      </c>
      <c r="Q24" s="20" t="e">
        <f t="shared" si="4"/>
        <v>#VALUE!</v>
      </c>
      <c r="R24" s="20" t="e">
        <f t="shared" si="4"/>
        <v>#VALUE!</v>
      </c>
    </row>
    <row r="26" spans="4:18">
      <c r="I26" s="1"/>
      <c r="J26" s="1"/>
    </row>
    <row r="27" spans="4:18">
      <c r="I27" s="2"/>
      <c r="J27" s="3"/>
    </row>
    <row r="28" spans="4:18">
      <c r="J28" s="3"/>
    </row>
    <row r="29" spans="4:18">
      <c r="I29" s="3"/>
      <c r="J29" s="3"/>
    </row>
    <row r="30" spans="4:18">
      <c r="J30" s="3"/>
    </row>
    <row r="36" spans="3:5">
      <c r="D36" s="33" t="s">
        <v>25</v>
      </c>
      <c r="E36" s="33"/>
    </row>
    <row r="37" spans="3:5">
      <c r="D37" s="14" t="s">
        <v>26</v>
      </c>
      <c r="E37" s="14" t="s">
        <v>27</v>
      </c>
    </row>
    <row r="38" spans="3:5">
      <c r="D38" s="8">
        <v>119</v>
      </c>
      <c r="E38" s="8">
        <f>D38/12</f>
        <v>9.9166666666666661</v>
      </c>
    </row>
    <row r="40" spans="3:5">
      <c r="C40" s="33" t="s">
        <v>28</v>
      </c>
      <c r="D40" s="33"/>
      <c r="E40" s="33"/>
    </row>
    <row r="41" spans="3:5">
      <c r="C41" s="8"/>
      <c r="D41" s="12" t="s">
        <v>29</v>
      </c>
      <c r="E41" s="12" t="s">
        <v>30</v>
      </c>
    </row>
    <row r="42" spans="3:5" ht="30">
      <c r="C42" s="13" t="s">
        <v>32</v>
      </c>
      <c r="D42" s="8"/>
      <c r="E42" s="8"/>
    </row>
    <row r="43" spans="3:5" ht="30">
      <c r="C43" s="13" t="s">
        <v>33</v>
      </c>
      <c r="D43" s="8"/>
      <c r="E43" s="8"/>
    </row>
    <row r="44" spans="3:5" ht="36.75" customHeight="1">
      <c r="C44" s="13" t="s">
        <v>34</v>
      </c>
      <c r="D44" s="8"/>
      <c r="E44" s="8"/>
    </row>
    <row r="45" spans="3:5" ht="19.5" customHeight="1">
      <c r="C45" s="13" t="s">
        <v>35</v>
      </c>
      <c r="D45" s="8"/>
      <c r="E45" s="8"/>
    </row>
    <row r="46" spans="3:5">
      <c r="C46" s="13" t="s">
        <v>31</v>
      </c>
      <c r="D46" s="8" t="e">
        <f>ROUND(AVERAGE(D42:D45),0)</f>
        <v>#DIV/0!</v>
      </c>
      <c r="E46" s="8" t="e">
        <f>ROUND(AVERAGE(E42:E45),0)</f>
        <v>#DIV/0!</v>
      </c>
    </row>
  </sheetData>
  <mergeCells count="66">
    <mergeCell ref="L6:L7"/>
    <mergeCell ref="D2:R2"/>
    <mergeCell ref="D4:D7"/>
    <mergeCell ref="E4:E5"/>
    <mergeCell ref="H4:H5"/>
    <mergeCell ref="I4:I5"/>
    <mergeCell ref="J4:J5"/>
    <mergeCell ref="K4:K5"/>
    <mergeCell ref="L4:L5"/>
    <mergeCell ref="M4:M5"/>
    <mergeCell ref="N4:N5"/>
    <mergeCell ref="E6:E7"/>
    <mergeCell ref="H6:H7"/>
    <mergeCell ref="I6:I7"/>
    <mergeCell ref="J6:J7"/>
    <mergeCell ref="K6:K7"/>
    <mergeCell ref="R6:R7"/>
    <mergeCell ref="O4:O5"/>
    <mergeCell ref="P4:P5"/>
    <mergeCell ref="Q4:Q5"/>
    <mergeCell ref="R4:R5"/>
    <mergeCell ref="M6:M7"/>
    <mergeCell ref="N6:N7"/>
    <mergeCell ref="O6:O7"/>
    <mergeCell ref="P6:P7"/>
    <mergeCell ref="Q6:Q7"/>
    <mergeCell ref="L18:L19"/>
    <mergeCell ref="D8:G8"/>
    <mergeCell ref="D15:R15"/>
    <mergeCell ref="D16:D17"/>
    <mergeCell ref="H16:H17"/>
    <mergeCell ref="I16:I17"/>
    <mergeCell ref="J16:J17"/>
    <mergeCell ref="K16:K17"/>
    <mergeCell ref="L16:L17"/>
    <mergeCell ref="M16:M17"/>
    <mergeCell ref="N16:N17"/>
    <mergeCell ref="D18:D19"/>
    <mergeCell ref="H18:H19"/>
    <mergeCell ref="I18:I19"/>
    <mergeCell ref="J18:J19"/>
    <mergeCell ref="K18:K19"/>
    <mergeCell ref="R18:R19"/>
    <mergeCell ref="O16:O17"/>
    <mergeCell ref="P16:P17"/>
    <mergeCell ref="Q16:Q17"/>
    <mergeCell ref="R16:R17"/>
    <mergeCell ref="M18:M19"/>
    <mergeCell ref="N18:N19"/>
    <mergeCell ref="O18:O19"/>
    <mergeCell ref="P18:P19"/>
    <mergeCell ref="Q18:Q19"/>
    <mergeCell ref="C40:E40"/>
    <mergeCell ref="D20:G20"/>
    <mergeCell ref="D21:R21"/>
    <mergeCell ref="F22:G22"/>
    <mergeCell ref="D23:G23"/>
    <mergeCell ref="D24:G24"/>
    <mergeCell ref="D36:E36"/>
    <mergeCell ref="D14:G14"/>
    <mergeCell ref="D9:R9"/>
    <mergeCell ref="H12:H13"/>
    <mergeCell ref="H10:H11"/>
    <mergeCell ref="D10:D13"/>
    <mergeCell ref="E10:E11"/>
    <mergeCell ref="E12:E13"/>
  </mergeCells>
  <conditionalFormatting sqref="I24:R24">
    <cfRule type="colorScale" priority="1">
      <colorScale>
        <cfvo type="min"/>
        <cfvo type="max"/>
        <color rgb="FFFF0000"/>
        <color rgb="FF00B050"/>
      </colorScale>
    </cfRule>
  </conditionalFormatting>
  <pageMargins left="0.511811024" right="0.511811024" top="0.78740157499999996" bottom="0.78740157499999996" header="0.31496062000000002" footer="0.31496062000000002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45"/>
  <sheetViews>
    <sheetView tabSelected="1" topLeftCell="D5" zoomScale="90" zoomScaleNormal="90" workbookViewId="0">
      <selection activeCell="L4" sqref="L4:L5"/>
    </sheetView>
  </sheetViews>
  <sheetFormatPr defaultColWidth="9" defaultRowHeight="15"/>
  <cols>
    <col min="3" max="3" width="13.140625" customWidth="1"/>
    <col min="4" max="4" width="25.7109375" customWidth="1"/>
    <col min="5" max="5" width="25.85546875" customWidth="1"/>
    <col min="6" max="6" width="17.42578125" customWidth="1"/>
    <col min="7" max="8" width="21.7109375" customWidth="1"/>
    <col min="9" max="18" width="33" customWidth="1"/>
  </cols>
  <sheetData>
    <row r="2" spans="4:18">
      <c r="D2" s="35" t="s">
        <v>0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4:18" ht="30"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67</v>
      </c>
      <c r="J3" s="4" t="s">
        <v>68</v>
      </c>
      <c r="K3" s="4" t="s">
        <v>69</v>
      </c>
      <c r="L3" s="4" t="s">
        <v>65</v>
      </c>
      <c r="M3" s="4" t="s">
        <v>86</v>
      </c>
      <c r="N3" s="4" t="s">
        <v>80</v>
      </c>
      <c r="O3" s="4" t="s">
        <v>83</v>
      </c>
      <c r="P3" s="4" t="s">
        <v>89</v>
      </c>
      <c r="Q3" s="4" t="s">
        <v>91</v>
      </c>
      <c r="R3" s="4" t="s">
        <v>8</v>
      </c>
    </row>
    <row r="4" spans="4:18" ht="160.5" customHeight="1">
      <c r="D4" s="40" t="s">
        <v>9</v>
      </c>
      <c r="E4" s="40" t="s">
        <v>10</v>
      </c>
      <c r="F4" s="22" t="s">
        <v>11</v>
      </c>
      <c r="G4" s="7">
        <v>0.125</v>
      </c>
      <c r="H4" s="41">
        <v>0.2</v>
      </c>
      <c r="I4" s="39">
        <v>10.16</v>
      </c>
      <c r="J4" s="44">
        <v>2.7</v>
      </c>
      <c r="K4" s="39">
        <v>7.25</v>
      </c>
      <c r="L4" s="42">
        <v>0</v>
      </c>
      <c r="M4" s="42">
        <v>9.92</v>
      </c>
      <c r="N4" s="42">
        <v>10.83</v>
      </c>
      <c r="O4" s="42">
        <v>0</v>
      </c>
      <c r="P4" s="42">
        <v>4.5</v>
      </c>
      <c r="Q4" s="42">
        <v>0.5</v>
      </c>
      <c r="R4" s="42"/>
    </row>
    <row r="5" spans="4:18" ht="160.5" customHeight="1">
      <c r="D5" s="40"/>
      <c r="E5" s="40"/>
      <c r="F5" s="22" t="s">
        <v>12</v>
      </c>
      <c r="G5" s="7">
        <v>0</v>
      </c>
      <c r="H5" s="41"/>
      <c r="I5" s="39"/>
      <c r="J5" s="45"/>
      <c r="K5" s="39"/>
      <c r="L5" s="43"/>
      <c r="M5" s="43"/>
      <c r="N5" s="43"/>
      <c r="O5" s="43"/>
      <c r="P5" s="43"/>
      <c r="Q5" s="43"/>
      <c r="R5" s="43"/>
    </row>
    <row r="6" spans="4:18" ht="160.5" customHeight="1">
      <c r="D6" s="40"/>
      <c r="E6" s="40" t="s">
        <v>36</v>
      </c>
      <c r="F6" s="22" t="s">
        <v>13</v>
      </c>
      <c r="G6" s="7">
        <v>0.1</v>
      </c>
      <c r="H6" s="41">
        <v>0.2</v>
      </c>
      <c r="I6" s="39">
        <v>0</v>
      </c>
      <c r="J6" s="44">
        <v>4</v>
      </c>
      <c r="K6" s="39">
        <v>0</v>
      </c>
      <c r="L6" s="42">
        <v>0</v>
      </c>
      <c r="M6" s="42">
        <v>3</v>
      </c>
      <c r="N6" s="42">
        <v>0</v>
      </c>
      <c r="O6" s="42">
        <v>0</v>
      </c>
      <c r="P6" s="42">
        <v>2</v>
      </c>
      <c r="Q6" s="42">
        <v>0</v>
      </c>
      <c r="R6" s="42"/>
    </row>
    <row r="7" spans="4:18" ht="147.75" customHeight="1">
      <c r="D7" s="40"/>
      <c r="E7" s="40"/>
      <c r="F7" s="22" t="s">
        <v>14</v>
      </c>
      <c r="G7" s="7">
        <v>0</v>
      </c>
      <c r="H7" s="41"/>
      <c r="I7" s="39"/>
      <c r="J7" s="45"/>
      <c r="K7" s="39"/>
      <c r="L7" s="43"/>
      <c r="M7" s="43"/>
      <c r="N7" s="43"/>
      <c r="O7" s="43"/>
      <c r="P7" s="43"/>
      <c r="Q7" s="43"/>
      <c r="R7" s="43"/>
    </row>
    <row r="8" spans="4:18" ht="147.75" customHeight="1">
      <c r="D8" s="34" t="s">
        <v>15</v>
      </c>
      <c r="E8" s="34"/>
      <c r="F8" s="34"/>
      <c r="G8" s="34"/>
      <c r="H8" s="10">
        <f>SUM(H4:H7)</f>
        <v>0.4</v>
      </c>
      <c r="I8" s="11">
        <f>IF(2&gt;=I4,0,IF(10&gt;=I4,(I4-2)*$G$4*$H$4,IF(10&lt;I4,$H$4,$H$4)))+IF(0&gt;=I6,0,IF(10&gt;=I6,I6*$G$6*$H$6,IF(10&lt;I6,$H$6,$H$6)))</f>
        <v>0.2</v>
      </c>
      <c r="J8" s="11">
        <f>IF(2&gt;=J4,0,IF(10&gt;=J4,(J4-2)*$G$4*$H$4,IF(10&lt;J4,$H$4,$H$4)))+IF(0&gt;=J6,0,IF(10&gt;=J6,J6*$G$6*$H$6,IF(10&lt;J6,$H$6,$H$6)))</f>
        <v>9.7500000000000017E-2</v>
      </c>
      <c r="K8" s="11">
        <f t="shared" ref="K8:R8" si="0">IF(2&gt;=K4,0,IF(10&gt;=K4,(K4-2)*$G$4*$H$4,IF(10&lt;K4,$H$4,$H$4)))+IF(0&gt;=K6,0,IF(10&gt;=K6,K6*$G$6*$H$6,IF(10&lt;K6,$H$6,$H$6)))</f>
        <v>0.13125000000000001</v>
      </c>
      <c r="L8" s="11">
        <f t="shared" si="0"/>
        <v>0</v>
      </c>
      <c r="M8" s="11">
        <f t="shared" si="0"/>
        <v>0.25800000000000001</v>
      </c>
      <c r="N8" s="11">
        <f t="shared" si="0"/>
        <v>0.2</v>
      </c>
      <c r="O8" s="11">
        <f t="shared" si="0"/>
        <v>0</v>
      </c>
      <c r="P8" s="11">
        <f t="shared" si="0"/>
        <v>0.10250000000000001</v>
      </c>
      <c r="Q8" s="11">
        <f t="shared" si="0"/>
        <v>0</v>
      </c>
      <c r="R8" s="11">
        <f t="shared" si="0"/>
        <v>0</v>
      </c>
    </row>
    <row r="9" spans="4:18" ht="147.75" customHeight="1">
      <c r="D9" s="28" t="s">
        <v>37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spans="4:18" ht="147.75" customHeight="1">
      <c r="D10" s="32" t="s">
        <v>38</v>
      </c>
      <c r="E10" s="32" t="s">
        <v>39</v>
      </c>
      <c r="F10" s="21" t="s">
        <v>40</v>
      </c>
      <c r="G10" s="21">
        <v>1</v>
      </c>
      <c r="H10" s="31">
        <v>0.1</v>
      </c>
      <c r="I10" s="18" t="s">
        <v>62</v>
      </c>
      <c r="J10" s="18" t="s">
        <v>62</v>
      </c>
      <c r="K10" s="18" t="s">
        <v>62</v>
      </c>
      <c r="L10" s="18"/>
      <c r="M10" s="18" t="s">
        <v>62</v>
      </c>
      <c r="N10" s="18" t="s">
        <v>62</v>
      </c>
      <c r="O10" s="18"/>
      <c r="P10" s="18" t="s">
        <v>62</v>
      </c>
      <c r="Q10" s="18"/>
      <c r="R10" s="18"/>
    </row>
    <row r="11" spans="4:18" ht="147.75" customHeight="1">
      <c r="D11" s="32"/>
      <c r="E11" s="32"/>
      <c r="F11" s="21" t="s">
        <v>43</v>
      </c>
      <c r="G11" s="21">
        <v>0</v>
      </c>
      <c r="H11" s="31"/>
      <c r="I11" s="18"/>
      <c r="J11" s="18"/>
      <c r="K11" s="18"/>
      <c r="L11" s="18" t="s">
        <v>62</v>
      </c>
      <c r="M11" s="18"/>
      <c r="N11" s="18"/>
      <c r="O11" s="18" t="s">
        <v>62</v>
      </c>
      <c r="P11" s="18"/>
      <c r="Q11" s="18" t="s">
        <v>62</v>
      </c>
      <c r="R11" s="18"/>
    </row>
    <row r="12" spans="4:18" ht="147.75" customHeight="1">
      <c r="D12" s="32"/>
      <c r="E12" s="32" t="s">
        <v>41</v>
      </c>
      <c r="F12" s="21" t="s">
        <v>42</v>
      </c>
      <c r="G12" s="21">
        <v>1</v>
      </c>
      <c r="H12" s="31">
        <v>0.1</v>
      </c>
      <c r="I12" s="18" t="s">
        <v>62</v>
      </c>
      <c r="J12" s="18" t="s">
        <v>62</v>
      </c>
      <c r="K12" s="18" t="s">
        <v>62</v>
      </c>
      <c r="L12" s="18"/>
      <c r="M12" s="18" t="s">
        <v>62</v>
      </c>
      <c r="N12" s="18" t="s">
        <v>62</v>
      </c>
      <c r="O12" s="18"/>
      <c r="P12" s="18" t="s">
        <v>62</v>
      </c>
      <c r="Q12" s="18"/>
      <c r="R12" s="18"/>
    </row>
    <row r="13" spans="4:18" ht="147.75" customHeight="1">
      <c r="D13" s="32"/>
      <c r="E13" s="32"/>
      <c r="F13" s="21" t="s">
        <v>43</v>
      </c>
      <c r="G13" s="21">
        <v>0</v>
      </c>
      <c r="H13" s="31"/>
      <c r="I13" s="18"/>
      <c r="J13" s="18"/>
      <c r="K13" s="18"/>
      <c r="L13" s="18" t="s">
        <v>62</v>
      </c>
      <c r="M13" s="18"/>
      <c r="N13" s="18"/>
      <c r="O13" s="18" t="s">
        <v>62</v>
      </c>
      <c r="P13" s="18"/>
      <c r="Q13" s="18" t="s">
        <v>62</v>
      </c>
      <c r="R13" s="18"/>
    </row>
    <row r="14" spans="4:18" ht="147.75" customHeight="1">
      <c r="D14" s="25" t="s">
        <v>20</v>
      </c>
      <c r="E14" s="26"/>
      <c r="F14" s="26"/>
      <c r="G14" s="27"/>
      <c r="H14" s="19">
        <f>SUM(H10:H13)</f>
        <v>0.2</v>
      </c>
      <c r="I14" s="24">
        <f>IF(I10="x",1*$H$10,0)+IF(I12="x",1*$H$12,0)</f>
        <v>0.2</v>
      </c>
      <c r="J14" s="24">
        <f t="shared" ref="J14:R14" si="1">IF(J10="x",1*$H$10,0)+IF(J12="x",1*$H$12,0)</f>
        <v>0.2</v>
      </c>
      <c r="K14" s="24">
        <f t="shared" si="1"/>
        <v>0.2</v>
      </c>
      <c r="L14" s="24">
        <f t="shared" si="1"/>
        <v>0</v>
      </c>
      <c r="M14" s="24">
        <f t="shared" si="1"/>
        <v>0.2</v>
      </c>
      <c r="N14" s="24">
        <f t="shared" si="1"/>
        <v>0.2</v>
      </c>
      <c r="O14" s="24">
        <f t="shared" si="1"/>
        <v>0</v>
      </c>
      <c r="P14" s="24">
        <f t="shared" si="1"/>
        <v>0.2</v>
      </c>
      <c r="Q14" s="24">
        <f t="shared" si="1"/>
        <v>0</v>
      </c>
      <c r="R14" s="24">
        <f t="shared" si="1"/>
        <v>0</v>
      </c>
    </row>
    <row r="15" spans="4:18" ht="147.75" customHeight="1">
      <c r="D15" s="35" t="s">
        <v>44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4:18" ht="152.25" customHeight="1">
      <c r="D16" s="40" t="s">
        <v>16</v>
      </c>
      <c r="E16" s="22" t="s">
        <v>50</v>
      </c>
      <c r="F16" s="22">
        <v>622</v>
      </c>
      <c r="G16" s="9">
        <v>0.1</v>
      </c>
      <c r="H16" s="41">
        <v>0.1</v>
      </c>
      <c r="I16" s="38">
        <v>578.6</v>
      </c>
      <c r="J16" s="38">
        <v>633</v>
      </c>
      <c r="K16" s="38">
        <v>765</v>
      </c>
      <c r="L16" s="38">
        <v>576</v>
      </c>
      <c r="M16" s="38">
        <v>663.6</v>
      </c>
      <c r="N16" s="38">
        <v>772</v>
      </c>
      <c r="O16" s="38">
        <v>572</v>
      </c>
      <c r="P16" s="38">
        <v>800</v>
      </c>
      <c r="Q16" s="38">
        <v>504</v>
      </c>
      <c r="R16" s="38"/>
    </row>
    <row r="17" spans="4:18" ht="99.75" customHeight="1">
      <c r="D17" s="40"/>
      <c r="E17" s="22" t="s">
        <v>17</v>
      </c>
      <c r="F17" s="22">
        <v>572</v>
      </c>
      <c r="G17" s="9">
        <v>0</v>
      </c>
      <c r="H17" s="41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4:18" ht="138" customHeight="1">
      <c r="D18" s="40" t="s">
        <v>18</v>
      </c>
      <c r="E18" s="22" t="s">
        <v>51</v>
      </c>
      <c r="F18" s="22">
        <v>672</v>
      </c>
      <c r="G18" s="9">
        <v>0.1</v>
      </c>
      <c r="H18" s="41">
        <v>0.1</v>
      </c>
      <c r="I18" s="38">
        <v>634.6</v>
      </c>
      <c r="J18" s="38">
        <v>667</v>
      </c>
      <c r="K18" s="38">
        <v>747</v>
      </c>
      <c r="L18" s="38">
        <v>633</v>
      </c>
      <c r="M18" s="38">
        <v>713.6</v>
      </c>
      <c r="N18" s="38">
        <v>793</v>
      </c>
      <c r="O18" s="38">
        <v>612</v>
      </c>
      <c r="P18" s="38">
        <v>680</v>
      </c>
      <c r="Q18" s="38">
        <v>562</v>
      </c>
      <c r="R18" s="38"/>
    </row>
    <row r="19" spans="4:18" ht="57.75" customHeight="1">
      <c r="D19" s="40"/>
      <c r="E19" s="22" t="s">
        <v>19</v>
      </c>
      <c r="F19" s="22">
        <v>612</v>
      </c>
      <c r="G19" s="9">
        <v>0</v>
      </c>
      <c r="H19" s="41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4:18" ht="147.75" customHeight="1">
      <c r="D20" s="34" t="s">
        <v>20</v>
      </c>
      <c r="E20" s="34"/>
      <c r="F20" s="34"/>
      <c r="G20" s="34"/>
      <c r="H20" s="10">
        <f>SUM(H16:H19)</f>
        <v>0.2</v>
      </c>
      <c r="I20" s="11">
        <f>IF($F$17&gt;I16,"DESCLASSIFICADO",IF(I16&lt;=$F$16,ROUNDDOWN((I16-$F$17)/5,0)*$G$16*$H$16,IF(I16&gt;=$F$16,$H$16,$H$16)))+IF($F$19&gt;I18,"DESCLASSIFICADO",IF(I18&lt;=$F$18,ROUNDDOWN((I18-$F$19)/6,0)*$G$18*$H$18,IF($F$18&gt;=I18,$H$18,$H$18)))</f>
        <v>4.0000000000000008E-2</v>
      </c>
      <c r="J20" s="11">
        <f t="shared" ref="J20:R20" si="2">IF($F$17&gt;J16,"DESCLASSIFICADO",IF(J16&lt;=$F$16,ROUNDDOWN((J16-$F$17)/5,0)*$G$16*$H$16,IF(J16&gt;=$F$16,$H$16,$H$16)))+IF($F$19&gt;J18,"DESCLASSIFICADO",IF(J18&lt;=$F$18,ROUNDDOWN((J18-$F$19)/6,0)*$G$18*$H$18,IF($F$18&gt;=J18,$H$18,$H$18)))</f>
        <v>0.19</v>
      </c>
      <c r="K20" s="11">
        <f t="shared" si="2"/>
        <v>0.2</v>
      </c>
      <c r="L20" s="11">
        <f t="shared" si="2"/>
        <v>3.0000000000000006E-2</v>
      </c>
      <c r="M20" s="11">
        <f t="shared" si="2"/>
        <v>0.2</v>
      </c>
      <c r="N20" s="11">
        <f t="shared" si="2"/>
        <v>0.2</v>
      </c>
      <c r="O20" s="11">
        <f t="shared" si="2"/>
        <v>0</v>
      </c>
      <c r="P20" s="11">
        <f t="shared" si="2"/>
        <v>0.2</v>
      </c>
      <c r="Q20" s="11" t="e">
        <f t="shared" si="2"/>
        <v>#VALUE!</v>
      </c>
      <c r="R20" s="11" t="e">
        <f t="shared" si="2"/>
        <v>#VALUE!</v>
      </c>
    </row>
    <row r="21" spans="4:18" ht="57.75" customHeight="1">
      <c r="D21" s="35" t="s">
        <v>61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4:18" ht="110.25" customHeight="1">
      <c r="D22" s="22" t="s">
        <v>21</v>
      </c>
      <c r="E22" s="22" t="s">
        <v>22</v>
      </c>
      <c r="F22" s="36">
        <v>1347563.91</v>
      </c>
      <c r="G22" s="37"/>
      <c r="H22" s="23">
        <v>0.2</v>
      </c>
      <c r="I22" s="5">
        <v>1280185.72</v>
      </c>
      <c r="J22" s="5">
        <v>1343866.01</v>
      </c>
      <c r="K22" s="5">
        <v>1347563.91</v>
      </c>
      <c r="L22" s="5">
        <v>1346420</v>
      </c>
      <c r="M22" s="5">
        <v>1239881.49</v>
      </c>
      <c r="N22" s="5">
        <v>1342173.54</v>
      </c>
      <c r="O22" s="5">
        <v>1347563.91</v>
      </c>
      <c r="P22" s="5">
        <v>1273377.1499999999</v>
      </c>
      <c r="Q22" s="5">
        <v>1296312</v>
      </c>
      <c r="R22" s="5"/>
    </row>
    <row r="23" spans="4:18" ht="120" customHeight="1">
      <c r="D23" s="34" t="s">
        <v>23</v>
      </c>
      <c r="E23" s="34"/>
      <c r="F23" s="34"/>
      <c r="G23" s="34"/>
      <c r="H23" s="10">
        <f>SUM(H22)</f>
        <v>0.2</v>
      </c>
      <c r="I23" s="11">
        <f>(((I22-$F$22)/IF(SMALL($I$22:$R$22,1)=$F$22,1,SMALL($I$22:$R$22,1)-$F$22))*$H$22)*IF(I22&gt;$F$22,0,1)*IF(I22=0,0,1)</f>
        <v>0.12514241414708174</v>
      </c>
      <c r="J23" s="11">
        <f t="shared" ref="J23:R23" si="3">(((J22-$F$22)/IF(SMALL($I$22:$R$22,1)=$F$22,1,SMALL($I$22:$R$22,1)-$F$22))*$H$22)*IF(J22&gt;$F$22,0,1)*IF(J22=0,0,1)</f>
        <v>6.8681591665564522E-3</v>
      </c>
      <c r="K23" s="11">
        <f t="shared" si="3"/>
        <v>0</v>
      </c>
      <c r="L23" s="11">
        <f t="shared" si="3"/>
        <v>2.1245993542862744E-3</v>
      </c>
      <c r="M23" s="11">
        <f t="shared" si="3"/>
        <v>0.2</v>
      </c>
      <c r="N23" s="11">
        <f t="shared" si="3"/>
        <v>1.0011606351342926E-2</v>
      </c>
      <c r="O23" s="11">
        <f t="shared" si="3"/>
        <v>0</v>
      </c>
      <c r="P23" s="11">
        <f t="shared" si="3"/>
        <v>0.13778806234109536</v>
      </c>
      <c r="Q23" s="11">
        <f t="shared" si="3"/>
        <v>9.5190858452103788E-2</v>
      </c>
      <c r="R23" s="11">
        <f t="shared" si="3"/>
        <v>0</v>
      </c>
    </row>
    <row r="24" spans="4:18" ht="72.75" customHeight="1">
      <c r="D24" s="34" t="s">
        <v>24</v>
      </c>
      <c r="E24" s="34"/>
      <c r="F24" s="34"/>
      <c r="G24" s="34"/>
      <c r="H24" s="6">
        <f>H23+H20+H8+H14</f>
        <v>1</v>
      </c>
      <c r="I24" s="20">
        <f>I23+I20+I8+I14</f>
        <v>0.56514241414708177</v>
      </c>
      <c r="J24" s="20">
        <f t="shared" ref="J24:R24" si="4">J23+J20+J8+J14</f>
        <v>0.49436815916655646</v>
      </c>
      <c r="K24" s="20">
        <f t="shared" si="4"/>
        <v>0.53125</v>
      </c>
      <c r="L24" s="20">
        <f t="shared" si="4"/>
        <v>3.2124599354286278E-2</v>
      </c>
      <c r="M24" s="20">
        <f t="shared" si="4"/>
        <v>0.8580000000000001</v>
      </c>
      <c r="N24" s="20">
        <f t="shared" si="4"/>
        <v>0.61001160635134299</v>
      </c>
      <c r="O24" s="20">
        <f t="shared" si="4"/>
        <v>0</v>
      </c>
      <c r="P24" s="20">
        <f t="shared" si="4"/>
        <v>0.64028806234109537</v>
      </c>
      <c r="Q24" s="20" t="e">
        <f t="shared" si="4"/>
        <v>#VALUE!</v>
      </c>
      <c r="R24" s="20" t="e">
        <f t="shared" si="4"/>
        <v>#VALUE!</v>
      </c>
    </row>
    <row r="26" spans="4:18">
      <c r="I26" s="1"/>
      <c r="J26" s="1"/>
    </row>
    <row r="27" spans="4:18">
      <c r="I27" s="2"/>
      <c r="J27" s="3"/>
    </row>
    <row r="28" spans="4:18">
      <c r="J28" s="3"/>
    </row>
    <row r="29" spans="4:18">
      <c r="I29" s="3"/>
      <c r="J29" s="3"/>
    </row>
    <row r="30" spans="4:18">
      <c r="J30" s="3"/>
    </row>
    <row r="36" spans="3:5">
      <c r="D36" s="33" t="s">
        <v>25</v>
      </c>
      <c r="E36" s="33"/>
    </row>
    <row r="37" spans="3:5">
      <c r="D37" s="14" t="s">
        <v>26</v>
      </c>
      <c r="E37" s="14" t="s">
        <v>27</v>
      </c>
    </row>
    <row r="38" spans="3:5">
      <c r="D38" s="8">
        <v>119</v>
      </c>
      <c r="E38" s="8">
        <f>D38/12</f>
        <v>9.9166666666666661</v>
      </c>
    </row>
    <row r="40" spans="3:5">
      <c r="C40" s="33" t="s">
        <v>28</v>
      </c>
      <c r="D40" s="33"/>
      <c r="E40" s="33"/>
    </row>
    <row r="41" spans="3:5">
      <c r="C41" s="8"/>
      <c r="D41" s="12" t="s">
        <v>29</v>
      </c>
      <c r="E41" s="12" t="s">
        <v>30</v>
      </c>
    </row>
    <row r="42" spans="3:5">
      <c r="C42" s="13" t="s">
        <v>47</v>
      </c>
      <c r="D42" s="8">
        <v>600</v>
      </c>
      <c r="E42" s="8">
        <v>680</v>
      </c>
    </row>
    <row r="43" spans="3:5" ht="30">
      <c r="C43" s="13" t="s">
        <v>48</v>
      </c>
      <c r="D43" s="8">
        <v>800</v>
      </c>
      <c r="E43" s="8">
        <v>680</v>
      </c>
    </row>
    <row r="44" spans="3:5" ht="36.75" customHeight="1">
      <c r="C44" s="13" t="s">
        <v>49</v>
      </c>
      <c r="D44" s="8">
        <v>500</v>
      </c>
      <c r="E44" s="8">
        <v>680</v>
      </c>
    </row>
    <row r="45" spans="3:5">
      <c r="C45" s="13" t="s">
        <v>31</v>
      </c>
      <c r="D45" s="8">
        <f>ROUND(AVERAGE(D42:D44),0)</f>
        <v>633</v>
      </c>
      <c r="E45" s="8">
        <f>ROUND(AVERAGE(E42:E44),0)</f>
        <v>680</v>
      </c>
    </row>
  </sheetData>
  <mergeCells count="66">
    <mergeCell ref="L6:L7"/>
    <mergeCell ref="D2:R2"/>
    <mergeCell ref="D4:D7"/>
    <mergeCell ref="E4:E5"/>
    <mergeCell ref="H4:H5"/>
    <mergeCell ref="I4:I5"/>
    <mergeCell ref="J4:J5"/>
    <mergeCell ref="K4:K5"/>
    <mergeCell ref="L4:L5"/>
    <mergeCell ref="M4:M5"/>
    <mergeCell ref="N4:N5"/>
    <mergeCell ref="E6:E7"/>
    <mergeCell ref="H6:H7"/>
    <mergeCell ref="I6:I7"/>
    <mergeCell ref="J6:J7"/>
    <mergeCell ref="K6:K7"/>
    <mergeCell ref="R6:R7"/>
    <mergeCell ref="O4:O5"/>
    <mergeCell ref="P4:P5"/>
    <mergeCell ref="Q4:Q5"/>
    <mergeCell ref="R4:R5"/>
    <mergeCell ref="M6:M7"/>
    <mergeCell ref="N6:N7"/>
    <mergeCell ref="O6:O7"/>
    <mergeCell ref="P6:P7"/>
    <mergeCell ref="Q6:Q7"/>
    <mergeCell ref="D8:G8"/>
    <mergeCell ref="D9:R9"/>
    <mergeCell ref="D10:D13"/>
    <mergeCell ref="E10:E11"/>
    <mergeCell ref="H10:H11"/>
    <mergeCell ref="E12:E13"/>
    <mergeCell ref="H12:H13"/>
    <mergeCell ref="L18:L19"/>
    <mergeCell ref="D14:G14"/>
    <mergeCell ref="D15:R15"/>
    <mergeCell ref="D16:D17"/>
    <mergeCell ref="H16:H17"/>
    <mergeCell ref="I16:I17"/>
    <mergeCell ref="J16:J17"/>
    <mergeCell ref="K16:K17"/>
    <mergeCell ref="L16:L17"/>
    <mergeCell ref="M16:M17"/>
    <mergeCell ref="N16:N17"/>
    <mergeCell ref="D18:D19"/>
    <mergeCell ref="H18:H19"/>
    <mergeCell ref="I18:I19"/>
    <mergeCell ref="J18:J19"/>
    <mergeCell ref="K18:K19"/>
    <mergeCell ref="R18:R19"/>
    <mergeCell ref="O16:O17"/>
    <mergeCell ref="P16:P17"/>
    <mergeCell ref="Q16:Q17"/>
    <mergeCell ref="R16:R17"/>
    <mergeCell ref="M18:M19"/>
    <mergeCell ref="N18:N19"/>
    <mergeCell ref="O18:O19"/>
    <mergeCell ref="P18:P19"/>
    <mergeCell ref="Q18:Q19"/>
    <mergeCell ref="C40:E40"/>
    <mergeCell ref="D20:G20"/>
    <mergeCell ref="D21:R21"/>
    <mergeCell ref="F22:G22"/>
    <mergeCell ref="D23:G23"/>
    <mergeCell ref="D24:G24"/>
    <mergeCell ref="D36:E36"/>
  </mergeCells>
  <conditionalFormatting sqref="I24:R24">
    <cfRule type="colorScale" priority="1">
      <colorScale>
        <cfvo type="min"/>
        <cfvo type="max"/>
        <color rgb="FFFF0000"/>
        <color rgb="FF00B050"/>
      </colorScale>
    </cfRule>
  </conditionalFormatting>
  <pageMargins left="0.511811024" right="0.511811024" top="0.78740157499999996" bottom="0.78740157499999996" header="0.31496062000000002" footer="0.31496062000000002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45"/>
  <sheetViews>
    <sheetView topLeftCell="F1" zoomScale="80" zoomScaleNormal="80" workbookViewId="0">
      <selection activeCell="H8" sqref="H8"/>
    </sheetView>
  </sheetViews>
  <sheetFormatPr defaultColWidth="9" defaultRowHeight="15"/>
  <cols>
    <col min="3" max="3" width="13.140625" customWidth="1"/>
    <col min="4" max="4" width="25.7109375" customWidth="1"/>
    <col min="5" max="5" width="25.85546875" customWidth="1"/>
    <col min="6" max="6" width="17.42578125" customWidth="1"/>
    <col min="7" max="8" width="21.7109375" customWidth="1"/>
    <col min="9" max="18" width="33" customWidth="1"/>
  </cols>
  <sheetData>
    <row r="2" spans="4:18">
      <c r="D2" s="35" t="s">
        <v>0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4:18" ht="30"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85</v>
      </c>
      <c r="J3" s="4" t="s">
        <v>70</v>
      </c>
      <c r="K3" s="4" t="s">
        <v>71</v>
      </c>
      <c r="L3" s="4" t="s">
        <v>84</v>
      </c>
      <c r="M3" s="4" t="s">
        <v>88</v>
      </c>
      <c r="N3" s="4" t="s">
        <v>80</v>
      </c>
      <c r="O3" s="4" t="s">
        <v>90</v>
      </c>
      <c r="P3" s="4" t="s">
        <v>6</v>
      </c>
      <c r="Q3" s="4" t="s">
        <v>7</v>
      </c>
      <c r="R3" s="4" t="s">
        <v>8</v>
      </c>
    </row>
    <row r="4" spans="4:18" ht="160.5" customHeight="1">
      <c r="D4" s="40" t="s">
        <v>9</v>
      </c>
      <c r="E4" s="40" t="s">
        <v>10</v>
      </c>
      <c r="F4" s="22" t="s">
        <v>11</v>
      </c>
      <c r="G4" s="7">
        <v>0.125</v>
      </c>
      <c r="H4" s="41">
        <v>0.2</v>
      </c>
      <c r="I4" s="39">
        <v>12</v>
      </c>
      <c r="J4" s="39">
        <v>5.0999999999999996</v>
      </c>
      <c r="K4" s="39">
        <v>2.7</v>
      </c>
      <c r="L4" s="42">
        <v>9.92</v>
      </c>
      <c r="M4" s="42">
        <v>0</v>
      </c>
      <c r="N4" s="42">
        <v>10.83</v>
      </c>
      <c r="O4" s="42"/>
      <c r="P4" s="42"/>
      <c r="Q4" s="42"/>
      <c r="R4" s="42"/>
    </row>
    <row r="5" spans="4:18" ht="160.5" customHeight="1">
      <c r="D5" s="40"/>
      <c r="E5" s="40"/>
      <c r="F5" s="22" t="s">
        <v>12</v>
      </c>
      <c r="G5" s="7">
        <v>0</v>
      </c>
      <c r="H5" s="41"/>
      <c r="I5" s="39"/>
      <c r="J5" s="39"/>
      <c r="K5" s="39"/>
      <c r="L5" s="43"/>
      <c r="M5" s="43"/>
      <c r="N5" s="43"/>
      <c r="O5" s="43"/>
      <c r="P5" s="43"/>
      <c r="Q5" s="43"/>
      <c r="R5" s="43"/>
    </row>
    <row r="6" spans="4:18" ht="160.5" customHeight="1">
      <c r="D6" s="40"/>
      <c r="E6" s="40" t="s">
        <v>36</v>
      </c>
      <c r="F6" s="22" t="s">
        <v>13</v>
      </c>
      <c r="G6" s="7">
        <v>0.1</v>
      </c>
      <c r="H6" s="41">
        <v>0.2</v>
      </c>
      <c r="I6" s="39">
        <v>5</v>
      </c>
      <c r="J6" s="39">
        <v>0</v>
      </c>
      <c r="K6" s="39">
        <v>4</v>
      </c>
      <c r="L6" s="42">
        <v>3</v>
      </c>
      <c r="M6" s="42">
        <v>0</v>
      </c>
      <c r="N6" s="42">
        <v>0</v>
      </c>
      <c r="O6" s="42"/>
      <c r="P6" s="42"/>
      <c r="Q6" s="42"/>
      <c r="R6" s="42"/>
    </row>
    <row r="7" spans="4:18" ht="147.75" customHeight="1">
      <c r="D7" s="40"/>
      <c r="E7" s="40"/>
      <c r="F7" s="22" t="s">
        <v>14</v>
      </c>
      <c r="G7" s="7">
        <v>0</v>
      </c>
      <c r="H7" s="41"/>
      <c r="I7" s="39"/>
      <c r="J7" s="39"/>
      <c r="K7" s="39"/>
      <c r="L7" s="43"/>
      <c r="M7" s="43"/>
      <c r="N7" s="43"/>
      <c r="O7" s="43"/>
      <c r="P7" s="43"/>
      <c r="Q7" s="43"/>
      <c r="R7" s="43"/>
    </row>
    <row r="8" spans="4:18" ht="147.75" customHeight="1">
      <c r="D8" s="34" t="s">
        <v>15</v>
      </c>
      <c r="E8" s="34"/>
      <c r="F8" s="34"/>
      <c r="G8" s="34"/>
      <c r="H8" s="10">
        <f>SUM(H4:H7)</f>
        <v>0.4</v>
      </c>
      <c r="I8" s="11">
        <f>IF(2&gt;=I4,0,IF(10&gt;=I4,(I4-2)*$G$4*$H$4,IF(10&lt;I4,$H$4,$H$4)))+IF(0&gt;=I6,0,IF(10&gt;=I6,I6*$G$6*$H$6,IF(10&lt;I6,$H$6,$H$6)))</f>
        <v>0.30000000000000004</v>
      </c>
      <c r="J8" s="11">
        <f t="shared" ref="J8:R8" si="0">IF(2&gt;=J4,0,IF(10&gt;=J4,(J4-2)*$G$4*$H$4,IF(10&lt;J4,$H$4,$H$4)))+IF(0&gt;=J6,0,IF(10&gt;=J6,J6*$G$6*$H$6,IF(10&lt;J6,$H$6,$H$6)))</f>
        <v>7.7499999999999999E-2</v>
      </c>
      <c r="K8" s="11">
        <f t="shared" si="0"/>
        <v>9.7500000000000017E-2</v>
      </c>
      <c r="L8" s="11">
        <f t="shared" si="0"/>
        <v>0.25800000000000001</v>
      </c>
      <c r="M8" s="11">
        <f t="shared" si="0"/>
        <v>0</v>
      </c>
      <c r="N8" s="11">
        <f t="shared" si="0"/>
        <v>0.2</v>
      </c>
      <c r="O8" s="11">
        <f t="shared" si="0"/>
        <v>0</v>
      </c>
      <c r="P8" s="11">
        <f t="shared" si="0"/>
        <v>0</v>
      </c>
      <c r="Q8" s="11">
        <f t="shared" si="0"/>
        <v>0</v>
      </c>
      <c r="R8" s="11">
        <f t="shared" si="0"/>
        <v>0</v>
      </c>
    </row>
    <row r="9" spans="4:18" ht="147.75" customHeight="1">
      <c r="D9" s="28" t="s">
        <v>37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spans="4:18" ht="147.75" customHeight="1">
      <c r="D10" s="32" t="s">
        <v>38</v>
      </c>
      <c r="E10" s="32" t="s">
        <v>39</v>
      </c>
      <c r="F10" s="21" t="s">
        <v>40</v>
      </c>
      <c r="G10" s="21">
        <v>1</v>
      </c>
      <c r="H10" s="31">
        <v>0.1</v>
      </c>
      <c r="I10" s="18" t="s">
        <v>62</v>
      </c>
      <c r="J10" s="18" t="s">
        <v>62</v>
      </c>
      <c r="K10" s="18" t="s">
        <v>62</v>
      </c>
      <c r="L10" s="18" t="s">
        <v>62</v>
      </c>
      <c r="M10" s="18"/>
      <c r="N10" s="18" t="s">
        <v>62</v>
      </c>
      <c r="O10" s="18"/>
      <c r="P10" s="18"/>
      <c r="Q10" s="18"/>
      <c r="R10" s="18"/>
    </row>
    <row r="11" spans="4:18" ht="147.75" customHeight="1">
      <c r="D11" s="32"/>
      <c r="E11" s="32"/>
      <c r="F11" s="21" t="s">
        <v>43</v>
      </c>
      <c r="G11" s="21">
        <v>0</v>
      </c>
      <c r="H11" s="31"/>
      <c r="I11" s="18"/>
      <c r="J11" s="18"/>
      <c r="K11" s="18"/>
      <c r="L11" s="18"/>
      <c r="M11" s="18" t="s">
        <v>62</v>
      </c>
      <c r="N11" s="18"/>
      <c r="O11" s="18"/>
      <c r="P11" s="18"/>
      <c r="Q11" s="18"/>
      <c r="R11" s="18"/>
    </row>
    <row r="12" spans="4:18" ht="147.75" customHeight="1">
      <c r="D12" s="32"/>
      <c r="E12" s="32" t="s">
        <v>41</v>
      </c>
      <c r="F12" s="21" t="s">
        <v>42</v>
      </c>
      <c r="G12" s="21">
        <v>1</v>
      </c>
      <c r="H12" s="31">
        <v>0.1</v>
      </c>
      <c r="I12" s="18" t="s">
        <v>62</v>
      </c>
      <c r="J12" s="18" t="s">
        <v>62</v>
      </c>
      <c r="K12" s="18" t="s">
        <v>62</v>
      </c>
      <c r="L12" s="18" t="s">
        <v>62</v>
      </c>
      <c r="M12" s="18"/>
      <c r="N12" s="18" t="s">
        <v>62</v>
      </c>
      <c r="O12" s="18"/>
      <c r="P12" s="18"/>
      <c r="Q12" s="18"/>
      <c r="R12" s="18"/>
    </row>
    <row r="13" spans="4:18" ht="147.75" customHeight="1">
      <c r="D13" s="32"/>
      <c r="E13" s="32"/>
      <c r="F13" s="21" t="s">
        <v>43</v>
      </c>
      <c r="G13" s="21">
        <v>0</v>
      </c>
      <c r="H13" s="31"/>
      <c r="I13" s="18"/>
      <c r="J13" s="18"/>
      <c r="K13" s="18"/>
      <c r="L13" s="18"/>
      <c r="M13" s="18" t="s">
        <v>62</v>
      </c>
      <c r="N13" s="18"/>
      <c r="O13" s="18"/>
      <c r="P13" s="18"/>
      <c r="Q13" s="18"/>
      <c r="R13" s="18"/>
    </row>
    <row r="14" spans="4:18" ht="147.75" customHeight="1">
      <c r="D14" s="25" t="s">
        <v>20</v>
      </c>
      <c r="E14" s="26"/>
      <c r="F14" s="26"/>
      <c r="G14" s="27"/>
      <c r="H14" s="19">
        <f>SUM(H10:H13)</f>
        <v>0.2</v>
      </c>
      <c r="I14" s="24">
        <f>IF(I10="x",1*$H$10,0)+IF(I12="x",1*$H$12,0)</f>
        <v>0.2</v>
      </c>
      <c r="J14" s="24">
        <f t="shared" ref="J14:R14" si="1">IF(J10="x",1*$H$10,0)+IF(J12="x",1*$H$12,0)</f>
        <v>0.2</v>
      </c>
      <c r="K14" s="24">
        <f t="shared" si="1"/>
        <v>0.2</v>
      </c>
      <c r="L14" s="24">
        <f t="shared" si="1"/>
        <v>0.2</v>
      </c>
      <c r="M14" s="24">
        <f t="shared" si="1"/>
        <v>0</v>
      </c>
      <c r="N14" s="24">
        <f t="shared" si="1"/>
        <v>0.2</v>
      </c>
      <c r="O14" s="24">
        <f t="shared" si="1"/>
        <v>0</v>
      </c>
      <c r="P14" s="24">
        <f t="shared" si="1"/>
        <v>0</v>
      </c>
      <c r="Q14" s="24">
        <f t="shared" si="1"/>
        <v>0</v>
      </c>
      <c r="R14" s="24">
        <f t="shared" si="1"/>
        <v>0</v>
      </c>
    </row>
    <row r="15" spans="4:18" ht="147.75" customHeight="1">
      <c r="D15" s="35" t="s">
        <v>44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4:18" ht="152.25" customHeight="1">
      <c r="D16" s="40" t="s">
        <v>16</v>
      </c>
      <c r="E16" s="22" t="s">
        <v>53</v>
      </c>
      <c r="F16" s="22">
        <v>547</v>
      </c>
      <c r="G16" s="9">
        <v>0.1</v>
      </c>
      <c r="H16" s="41">
        <v>0.1</v>
      </c>
      <c r="I16" s="38">
        <v>664</v>
      </c>
      <c r="J16" s="38">
        <v>735.3</v>
      </c>
      <c r="K16" s="38">
        <v>533</v>
      </c>
      <c r="L16" s="38">
        <v>599.6</v>
      </c>
      <c r="M16" s="38">
        <v>505.67</v>
      </c>
      <c r="N16" s="38">
        <v>773</v>
      </c>
      <c r="O16" s="38"/>
      <c r="P16" s="38"/>
      <c r="Q16" s="38"/>
      <c r="R16" s="38"/>
    </row>
    <row r="17" spans="4:18" ht="99.75" customHeight="1">
      <c r="D17" s="40"/>
      <c r="E17" s="22" t="s">
        <v>17</v>
      </c>
      <c r="F17" s="22">
        <v>497</v>
      </c>
      <c r="G17" s="9">
        <v>0</v>
      </c>
      <c r="H17" s="41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4:18" ht="138" customHeight="1">
      <c r="D18" s="40" t="s">
        <v>18</v>
      </c>
      <c r="E18" s="22" t="s">
        <v>52</v>
      </c>
      <c r="F18" s="22">
        <v>715</v>
      </c>
      <c r="G18" s="9">
        <v>0.1</v>
      </c>
      <c r="H18" s="41">
        <v>0.1</v>
      </c>
      <c r="I18" s="38">
        <v>865</v>
      </c>
      <c r="J18" s="38">
        <v>706</v>
      </c>
      <c r="K18" s="38">
        <v>708</v>
      </c>
      <c r="L18" s="38">
        <v>749.3</v>
      </c>
      <c r="M18" s="38">
        <v>668.3</v>
      </c>
      <c r="N18" s="38">
        <v>882</v>
      </c>
      <c r="O18" s="38"/>
      <c r="P18" s="38"/>
      <c r="Q18" s="38"/>
      <c r="R18" s="38"/>
    </row>
    <row r="19" spans="4:18" ht="57.75" customHeight="1">
      <c r="D19" s="40"/>
      <c r="E19" s="22" t="s">
        <v>19</v>
      </c>
      <c r="F19" s="22">
        <v>655</v>
      </c>
      <c r="G19" s="9">
        <v>0</v>
      </c>
      <c r="H19" s="41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4:18" ht="147.75" customHeight="1">
      <c r="D20" s="34" t="s">
        <v>20</v>
      </c>
      <c r="E20" s="34"/>
      <c r="F20" s="34"/>
      <c r="G20" s="34"/>
      <c r="H20" s="10">
        <f>SUM(H16:H19)</f>
        <v>0.2</v>
      </c>
      <c r="I20" s="11">
        <f>IF($F$17&gt;I16,"DESCLASSIFICADO",IF(I16&lt;=$F$16,ROUNDDOWN((I16-$F$17)/5,0)*$G$16*$H$16,IF(I16&gt;=$F$16,$H$16,$H$16)))+IF($F$19&gt;I18,"DESCLASSIFICADO",IF(I18&lt;=$F$18,ROUNDDOWN((I18-$F$19)/6,0)*$G$18*$H$18,IF($F$18&gt;=I18,$H$18,$H$18)))</f>
        <v>0.2</v>
      </c>
      <c r="J20" s="11">
        <f t="shared" ref="J20:R20" si="2">IF($F$17&gt;J16,"DESCLASSIFICADO",IF(J16&lt;=$F$16,ROUNDDOWN((J16-$F$17)/5,0)*$G$16*$H$16,IF(J16&gt;=$F$16,$H$16,$H$16)))+IF($F$19&gt;J18,"DESCLASSIFICADO",IF(J18&lt;=$F$18,ROUNDDOWN((J18-$F$19)/6,0)*$G$18*$H$18,IF($F$18&gt;=J18,$H$18,$H$18)))</f>
        <v>0.18000000000000002</v>
      </c>
      <c r="K20" s="11">
        <f t="shared" si="2"/>
        <v>0.15000000000000002</v>
      </c>
      <c r="L20" s="11">
        <f t="shared" si="2"/>
        <v>0.2</v>
      </c>
      <c r="M20" s="11">
        <f t="shared" si="2"/>
        <v>3.0000000000000006E-2</v>
      </c>
      <c r="N20" s="11">
        <f t="shared" si="2"/>
        <v>0.2</v>
      </c>
      <c r="O20" s="11" t="e">
        <f t="shared" si="2"/>
        <v>#VALUE!</v>
      </c>
      <c r="P20" s="11" t="e">
        <f t="shared" si="2"/>
        <v>#VALUE!</v>
      </c>
      <c r="Q20" s="11" t="e">
        <f t="shared" si="2"/>
        <v>#VALUE!</v>
      </c>
      <c r="R20" s="11" t="e">
        <f t="shared" si="2"/>
        <v>#VALUE!</v>
      </c>
    </row>
    <row r="21" spans="4:18" ht="57.75" customHeight="1">
      <c r="D21" s="35" t="s">
        <v>61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4:18" ht="110.25" customHeight="1">
      <c r="D22" s="22" t="s">
        <v>21</v>
      </c>
      <c r="E22" s="22" t="s">
        <v>22</v>
      </c>
      <c r="F22" s="36">
        <v>1390003.29</v>
      </c>
      <c r="G22" s="37"/>
      <c r="H22" s="23">
        <v>0.2</v>
      </c>
      <c r="I22" s="5">
        <v>1380000</v>
      </c>
      <c r="J22" s="5">
        <v>1295003.29</v>
      </c>
      <c r="K22" s="5">
        <v>1330684.01</v>
      </c>
      <c r="L22" s="5">
        <v>1278803.03</v>
      </c>
      <c r="M22" s="5">
        <v>1374380</v>
      </c>
      <c r="N22" s="5">
        <v>1384448.36</v>
      </c>
      <c r="O22" s="5"/>
      <c r="P22" s="5"/>
      <c r="Q22" s="5"/>
      <c r="R22" s="5"/>
    </row>
    <row r="23" spans="4:18" ht="120" customHeight="1">
      <c r="D23" s="34" t="s">
        <v>23</v>
      </c>
      <c r="E23" s="34"/>
      <c r="F23" s="34"/>
      <c r="G23" s="34"/>
      <c r="H23" s="10">
        <f>SUM(H22)</f>
        <v>0.2</v>
      </c>
      <c r="I23" s="11">
        <f>(((I22-$F$22)/IF(SMALL($I$22:$R$22,1)=$F$22,1,SMALL($I$22:$R$22,1)-$F$22))*$H$22)*IF(I22&gt;$F$22,0,1)*IF(I22=0,0,1)</f>
        <v>1.7991486710552722E-2</v>
      </c>
      <c r="J23" s="11">
        <f t="shared" ref="J23:R23" si="3">(((J22-$F$22)/IF(SMALL($I$22:$R$22,1)=$F$22,1,SMALL($I$22:$R$22,1)-$F$22))*$H$22)*IF(J22&gt;$F$22,0,1)*IF(J22=0,0,1)</f>
        <v>0.17086290985290861</v>
      </c>
      <c r="K23" s="11">
        <f t="shared" si="3"/>
        <v>0.10668910306504685</v>
      </c>
      <c r="L23" s="11">
        <f t="shared" si="3"/>
        <v>0.2</v>
      </c>
      <c r="M23" s="11">
        <f t="shared" si="3"/>
        <v>2.8099376746061628E-2</v>
      </c>
      <c r="N23" s="11">
        <f t="shared" si="3"/>
        <v>9.9908579350442787E-3</v>
      </c>
      <c r="O23" s="11">
        <f t="shared" si="3"/>
        <v>0</v>
      </c>
      <c r="P23" s="11">
        <f t="shared" si="3"/>
        <v>0</v>
      </c>
      <c r="Q23" s="11">
        <f t="shared" si="3"/>
        <v>0</v>
      </c>
      <c r="R23" s="11">
        <f t="shared" si="3"/>
        <v>0</v>
      </c>
    </row>
    <row r="24" spans="4:18" ht="72.75" customHeight="1">
      <c r="D24" s="34" t="s">
        <v>24</v>
      </c>
      <c r="E24" s="34"/>
      <c r="F24" s="34"/>
      <c r="G24" s="34"/>
      <c r="H24" s="6">
        <f>H23+H20+H8+H14</f>
        <v>1</v>
      </c>
      <c r="I24" s="20">
        <f>I23+I20+I8+I14</f>
        <v>0.7179914867105528</v>
      </c>
      <c r="J24" s="20">
        <f t="shared" ref="J24:R24" si="4">J23+J20+J8+J14</f>
        <v>0.62836290985290866</v>
      </c>
      <c r="K24" s="20">
        <f t="shared" si="4"/>
        <v>0.55418910306504698</v>
      </c>
      <c r="L24" s="20">
        <f t="shared" si="4"/>
        <v>0.8580000000000001</v>
      </c>
      <c r="M24" s="20">
        <f t="shared" si="4"/>
        <v>5.8099376746061637E-2</v>
      </c>
      <c r="N24" s="20">
        <f t="shared" si="4"/>
        <v>0.60999085793504437</v>
      </c>
      <c r="O24" s="20" t="e">
        <f t="shared" si="4"/>
        <v>#VALUE!</v>
      </c>
      <c r="P24" s="20" t="e">
        <f t="shared" si="4"/>
        <v>#VALUE!</v>
      </c>
      <c r="Q24" s="20" t="e">
        <f t="shared" si="4"/>
        <v>#VALUE!</v>
      </c>
      <c r="R24" s="20" t="e">
        <f t="shared" si="4"/>
        <v>#VALUE!</v>
      </c>
    </row>
    <row r="26" spans="4:18">
      <c r="I26" s="1"/>
      <c r="J26" s="1"/>
    </row>
    <row r="27" spans="4:18">
      <c r="I27" s="2"/>
      <c r="J27" s="3"/>
    </row>
    <row r="28" spans="4:18">
      <c r="J28" s="3"/>
    </row>
    <row r="29" spans="4:18">
      <c r="I29" s="3"/>
      <c r="J29" s="3"/>
    </row>
    <row r="30" spans="4:18">
      <c r="J30" s="3"/>
    </row>
    <row r="36" spans="3:5">
      <c r="D36" s="33" t="s">
        <v>25</v>
      </c>
      <c r="E36" s="33"/>
    </row>
    <row r="37" spans="3:5">
      <c r="D37" s="14" t="s">
        <v>26</v>
      </c>
      <c r="E37" s="14" t="s">
        <v>27</v>
      </c>
    </row>
    <row r="38" spans="3:5">
      <c r="D38" s="8">
        <v>5</v>
      </c>
      <c r="E38" s="8">
        <f>D38/12</f>
        <v>0.41666666666666669</v>
      </c>
    </row>
    <row r="40" spans="3:5">
      <c r="C40" s="33" t="s">
        <v>28</v>
      </c>
      <c r="D40" s="33"/>
      <c r="E40" s="33"/>
    </row>
    <row r="41" spans="3:5">
      <c r="C41" s="8"/>
      <c r="D41" s="12" t="s">
        <v>29</v>
      </c>
      <c r="E41" s="12" t="s">
        <v>30</v>
      </c>
    </row>
    <row r="42" spans="3:5" ht="30">
      <c r="C42" s="13" t="s">
        <v>56</v>
      </c>
      <c r="D42" s="8">
        <v>893</v>
      </c>
      <c r="E42" s="8">
        <v>884</v>
      </c>
    </row>
    <row r="43" spans="3:5">
      <c r="C43" s="13" t="s">
        <v>57</v>
      </c>
      <c r="D43" s="8">
        <v>473</v>
      </c>
      <c r="E43" s="8">
        <v>771</v>
      </c>
    </row>
    <row r="44" spans="3:5" ht="36.75" customHeight="1">
      <c r="C44" s="13" t="s">
        <v>58</v>
      </c>
      <c r="D44" s="8">
        <v>626</v>
      </c>
      <c r="E44" s="8">
        <v>939</v>
      </c>
    </row>
    <row r="45" spans="3:5">
      <c r="C45" s="13" t="s">
        <v>31</v>
      </c>
      <c r="D45" s="8">
        <f>ROUND(AVERAGE(D42:D44),0)</f>
        <v>664</v>
      </c>
      <c r="E45" s="8">
        <f>ROUND(AVERAGE(E42:E44),0)</f>
        <v>865</v>
      </c>
    </row>
  </sheetData>
  <mergeCells count="66">
    <mergeCell ref="L6:L7"/>
    <mergeCell ref="D2:R2"/>
    <mergeCell ref="D4:D7"/>
    <mergeCell ref="E4:E5"/>
    <mergeCell ref="H4:H5"/>
    <mergeCell ref="I4:I5"/>
    <mergeCell ref="J4:J5"/>
    <mergeCell ref="K4:K5"/>
    <mergeCell ref="L4:L5"/>
    <mergeCell ref="M4:M5"/>
    <mergeCell ref="N4:N5"/>
    <mergeCell ref="E6:E7"/>
    <mergeCell ref="H6:H7"/>
    <mergeCell ref="I6:I7"/>
    <mergeCell ref="J6:J7"/>
    <mergeCell ref="K6:K7"/>
    <mergeCell ref="R6:R7"/>
    <mergeCell ref="O4:O5"/>
    <mergeCell ref="P4:P5"/>
    <mergeCell ref="Q4:Q5"/>
    <mergeCell ref="R4:R5"/>
    <mergeCell ref="M6:M7"/>
    <mergeCell ref="N6:N7"/>
    <mergeCell ref="O6:O7"/>
    <mergeCell ref="P6:P7"/>
    <mergeCell ref="Q6:Q7"/>
    <mergeCell ref="D8:G8"/>
    <mergeCell ref="D9:R9"/>
    <mergeCell ref="D10:D13"/>
    <mergeCell ref="E10:E11"/>
    <mergeCell ref="H10:H11"/>
    <mergeCell ref="E12:E13"/>
    <mergeCell ref="H12:H13"/>
    <mergeCell ref="L18:L19"/>
    <mergeCell ref="D14:G14"/>
    <mergeCell ref="D15:R15"/>
    <mergeCell ref="D16:D17"/>
    <mergeCell ref="H16:H17"/>
    <mergeCell ref="I16:I17"/>
    <mergeCell ref="J16:J17"/>
    <mergeCell ref="K16:K17"/>
    <mergeCell ref="L16:L17"/>
    <mergeCell ref="M16:M17"/>
    <mergeCell ref="N16:N17"/>
    <mergeCell ref="D18:D19"/>
    <mergeCell ref="H18:H19"/>
    <mergeCell ref="I18:I19"/>
    <mergeCell ref="J18:J19"/>
    <mergeCell ref="K18:K19"/>
    <mergeCell ref="R18:R19"/>
    <mergeCell ref="O16:O17"/>
    <mergeCell ref="P16:P17"/>
    <mergeCell ref="Q16:Q17"/>
    <mergeCell ref="R16:R17"/>
    <mergeCell ref="M18:M19"/>
    <mergeCell ref="N18:N19"/>
    <mergeCell ref="O18:O19"/>
    <mergeCell ref="P18:P19"/>
    <mergeCell ref="Q18:Q19"/>
    <mergeCell ref="C40:E40"/>
    <mergeCell ref="D20:G20"/>
    <mergeCell ref="D21:R21"/>
    <mergeCell ref="F22:G22"/>
    <mergeCell ref="D23:G23"/>
    <mergeCell ref="D24:G24"/>
    <mergeCell ref="D36:E36"/>
  </mergeCells>
  <conditionalFormatting sqref="I24:R24">
    <cfRule type="colorScale" priority="1">
      <colorScale>
        <cfvo type="min"/>
        <cfvo type="max"/>
        <color rgb="FFFF0000"/>
        <color rgb="FF00B050"/>
      </colorScale>
    </cfRule>
  </conditionalFormatting>
  <pageMargins left="0.511811024" right="0.511811024" top="0.78740157499999996" bottom="0.78740157499999996" header="0.31496062000000002" footer="0.31496062000000002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44"/>
  <sheetViews>
    <sheetView topLeftCell="D3" zoomScale="80" zoomScaleNormal="80" workbookViewId="0">
      <selection activeCell="K6" sqref="K6:K7"/>
    </sheetView>
  </sheetViews>
  <sheetFormatPr defaultColWidth="9" defaultRowHeight="15"/>
  <cols>
    <col min="3" max="3" width="13.140625" customWidth="1"/>
    <col min="4" max="4" width="25.7109375" customWidth="1"/>
    <col min="5" max="5" width="25.85546875" customWidth="1"/>
    <col min="6" max="6" width="17.42578125" customWidth="1"/>
    <col min="7" max="8" width="21.7109375" customWidth="1"/>
    <col min="9" max="18" width="33" customWidth="1"/>
  </cols>
  <sheetData>
    <row r="2" spans="4:18">
      <c r="D2" s="35" t="s">
        <v>0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4:18" ht="30"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76</v>
      </c>
      <c r="J3" s="4" t="s">
        <v>77</v>
      </c>
      <c r="K3" s="4" t="s">
        <v>78</v>
      </c>
      <c r="L3" s="4" t="s">
        <v>63</v>
      </c>
      <c r="M3" s="4" t="s">
        <v>72</v>
      </c>
      <c r="N3" s="4" t="s">
        <v>73</v>
      </c>
      <c r="O3" s="4" t="s">
        <v>75</v>
      </c>
      <c r="P3" s="4" t="s">
        <v>81</v>
      </c>
      <c r="Q3" s="4" t="s">
        <v>7</v>
      </c>
      <c r="R3" s="4" t="s">
        <v>8</v>
      </c>
    </row>
    <row r="4" spans="4:18" ht="160.5" customHeight="1">
      <c r="D4" s="40" t="s">
        <v>9</v>
      </c>
      <c r="E4" s="40" t="s">
        <v>10</v>
      </c>
      <c r="F4" s="22" t="s">
        <v>11</v>
      </c>
      <c r="G4" s="7">
        <v>0.125</v>
      </c>
      <c r="H4" s="41">
        <v>0.2</v>
      </c>
      <c r="I4" s="39">
        <v>2.7</v>
      </c>
      <c r="J4" s="44">
        <v>0</v>
      </c>
      <c r="K4" s="39">
        <v>10.16</v>
      </c>
      <c r="L4" s="42">
        <v>5.0999999999999996</v>
      </c>
      <c r="M4" s="42">
        <v>10.83</v>
      </c>
      <c r="N4" s="42">
        <v>9.92</v>
      </c>
      <c r="O4" s="42">
        <v>0</v>
      </c>
      <c r="P4" s="42">
        <v>0</v>
      </c>
      <c r="Q4" s="42"/>
      <c r="R4" s="42"/>
    </row>
    <row r="5" spans="4:18" ht="160.5" customHeight="1">
      <c r="D5" s="40"/>
      <c r="E5" s="40"/>
      <c r="F5" s="22" t="s">
        <v>12</v>
      </c>
      <c r="G5" s="7">
        <v>0</v>
      </c>
      <c r="H5" s="41"/>
      <c r="I5" s="39"/>
      <c r="J5" s="45"/>
      <c r="K5" s="39"/>
      <c r="L5" s="43"/>
      <c r="M5" s="43"/>
      <c r="N5" s="43"/>
      <c r="O5" s="43"/>
      <c r="P5" s="43"/>
      <c r="Q5" s="43"/>
      <c r="R5" s="43"/>
    </row>
    <row r="6" spans="4:18" ht="160.5" customHeight="1">
      <c r="D6" s="40"/>
      <c r="E6" s="40" t="s">
        <v>36</v>
      </c>
      <c r="F6" s="22" t="s">
        <v>13</v>
      </c>
      <c r="G6" s="7">
        <v>0.1</v>
      </c>
      <c r="H6" s="41">
        <v>0.2</v>
      </c>
      <c r="I6" s="39">
        <v>4</v>
      </c>
      <c r="J6" s="44">
        <v>0</v>
      </c>
      <c r="K6" s="39">
        <v>0</v>
      </c>
      <c r="L6" s="42">
        <v>0</v>
      </c>
      <c r="M6" s="42">
        <v>0</v>
      </c>
      <c r="N6" s="42">
        <v>3</v>
      </c>
      <c r="O6" s="42">
        <v>0</v>
      </c>
      <c r="P6" s="42">
        <v>0</v>
      </c>
      <c r="Q6" s="42"/>
      <c r="R6" s="42"/>
    </row>
    <row r="7" spans="4:18" ht="147.75" customHeight="1">
      <c r="D7" s="40"/>
      <c r="E7" s="40"/>
      <c r="F7" s="22" t="s">
        <v>14</v>
      </c>
      <c r="G7" s="7">
        <v>0</v>
      </c>
      <c r="H7" s="41"/>
      <c r="I7" s="39"/>
      <c r="J7" s="45"/>
      <c r="K7" s="39"/>
      <c r="L7" s="43"/>
      <c r="M7" s="43"/>
      <c r="N7" s="43"/>
      <c r="O7" s="43"/>
      <c r="P7" s="43"/>
      <c r="Q7" s="43"/>
      <c r="R7" s="43"/>
    </row>
    <row r="8" spans="4:18" ht="147.75" customHeight="1">
      <c r="D8" s="34" t="s">
        <v>15</v>
      </c>
      <c r="E8" s="34"/>
      <c r="F8" s="34"/>
      <c r="G8" s="34"/>
      <c r="H8" s="10">
        <f>SUM(H4:H7)</f>
        <v>0.4</v>
      </c>
      <c r="I8" s="11">
        <f>IF(2&gt;=I4,0,IF(10&gt;=I4,(I4-2)*$G$4*$H$4,IF(10&lt;I4,$H$4,$H$4)))+IF(0&gt;=I6,0,IF(10&gt;=I6,I6*$G$6*$H$6,IF(10&lt;I6,$H$6,$H$6)))</f>
        <v>9.7500000000000017E-2</v>
      </c>
      <c r="J8" s="11">
        <f>IF(2&gt;=J4,0,IF(10&gt;=J4,(J4-2)*$G$4*$H$4,IF(10&lt;J4,$H$4,$H$4)))+IF(0&gt;=J6,0,IF(10&gt;=J6,J6*$G$6*$H$6,IF(10&lt;J6,$H$6,$H$6)))</f>
        <v>0</v>
      </c>
      <c r="K8" s="11">
        <f t="shared" ref="K8:R8" si="0">IF(2&gt;=K4,0,IF(10&gt;=K4,(K4-2)*$G$4*$H$4,IF(10&lt;K4,$H$4,$H$4)))+IF(0&gt;=K6,0,IF(10&gt;=K6,K6*$G$6*$H$6,IF(10&lt;K6,$H$6,$H$6)))</f>
        <v>0.2</v>
      </c>
      <c r="L8" s="11">
        <f t="shared" si="0"/>
        <v>7.7499999999999999E-2</v>
      </c>
      <c r="M8" s="11">
        <f t="shared" si="0"/>
        <v>0.2</v>
      </c>
      <c r="N8" s="11">
        <f t="shared" si="0"/>
        <v>0.25800000000000001</v>
      </c>
      <c r="O8" s="11">
        <f t="shared" si="0"/>
        <v>0</v>
      </c>
      <c r="P8" s="11">
        <f t="shared" si="0"/>
        <v>0</v>
      </c>
      <c r="Q8" s="11">
        <f t="shared" si="0"/>
        <v>0</v>
      </c>
      <c r="R8" s="11">
        <f t="shared" si="0"/>
        <v>0</v>
      </c>
    </row>
    <row r="9" spans="4:18" ht="147.75" customHeight="1">
      <c r="D9" s="28" t="s">
        <v>37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spans="4:18" ht="147.75" customHeight="1">
      <c r="D10" s="32" t="s">
        <v>38</v>
      </c>
      <c r="E10" s="32" t="s">
        <v>39</v>
      </c>
      <c r="F10" s="21" t="s">
        <v>40</v>
      </c>
      <c r="G10" s="21">
        <v>1</v>
      </c>
      <c r="H10" s="31">
        <v>0.1</v>
      </c>
      <c r="I10" s="18" t="s">
        <v>62</v>
      </c>
      <c r="J10" s="18"/>
      <c r="K10" s="18" t="s">
        <v>62</v>
      </c>
      <c r="L10" s="18" t="s">
        <v>62</v>
      </c>
      <c r="M10" s="18" t="s">
        <v>62</v>
      </c>
      <c r="N10" s="18" t="s">
        <v>62</v>
      </c>
      <c r="O10" s="18"/>
      <c r="P10" s="18"/>
      <c r="Q10" s="18"/>
      <c r="R10" s="18"/>
    </row>
    <row r="11" spans="4:18" ht="147.75" customHeight="1">
      <c r="D11" s="32"/>
      <c r="E11" s="32"/>
      <c r="F11" s="21" t="s">
        <v>43</v>
      </c>
      <c r="G11" s="21">
        <v>0</v>
      </c>
      <c r="H11" s="31"/>
      <c r="I11" s="18"/>
      <c r="J11" s="18" t="s">
        <v>62</v>
      </c>
      <c r="K11" s="18"/>
      <c r="L11" s="18"/>
      <c r="M11" s="18"/>
      <c r="N11" s="18"/>
      <c r="O11" s="18" t="s">
        <v>62</v>
      </c>
      <c r="P11" s="18" t="s">
        <v>62</v>
      </c>
      <c r="Q11" s="18"/>
      <c r="R11" s="18"/>
    </row>
    <row r="12" spans="4:18" ht="147.75" customHeight="1">
      <c r="D12" s="32"/>
      <c r="E12" s="32" t="s">
        <v>41</v>
      </c>
      <c r="F12" s="21" t="s">
        <v>42</v>
      </c>
      <c r="G12" s="21">
        <v>1</v>
      </c>
      <c r="H12" s="31">
        <v>0.1</v>
      </c>
      <c r="I12" s="18" t="s">
        <v>62</v>
      </c>
      <c r="J12" s="18"/>
      <c r="K12" s="18" t="s">
        <v>62</v>
      </c>
      <c r="L12" s="18" t="s">
        <v>62</v>
      </c>
      <c r="M12" s="18" t="s">
        <v>62</v>
      </c>
      <c r="N12" s="18" t="s">
        <v>62</v>
      </c>
      <c r="O12" s="18"/>
      <c r="P12" s="18"/>
      <c r="Q12" s="18"/>
      <c r="R12" s="18"/>
    </row>
    <row r="13" spans="4:18" ht="147.75" customHeight="1">
      <c r="D13" s="32"/>
      <c r="E13" s="32"/>
      <c r="F13" s="21" t="s">
        <v>43</v>
      </c>
      <c r="G13" s="21">
        <v>0</v>
      </c>
      <c r="H13" s="31"/>
      <c r="I13" s="18"/>
      <c r="J13" s="18" t="s">
        <v>62</v>
      </c>
      <c r="K13" s="18"/>
      <c r="L13" s="18"/>
      <c r="M13" s="18"/>
      <c r="N13" s="18"/>
      <c r="O13" s="18" t="s">
        <v>62</v>
      </c>
      <c r="P13" s="18" t="s">
        <v>62</v>
      </c>
      <c r="Q13" s="18"/>
      <c r="R13" s="18"/>
    </row>
    <row r="14" spans="4:18" ht="147.75" customHeight="1">
      <c r="D14" s="25" t="s">
        <v>20</v>
      </c>
      <c r="E14" s="26"/>
      <c r="F14" s="26"/>
      <c r="G14" s="27"/>
      <c r="H14" s="19">
        <f>SUM(H10:H13)</f>
        <v>0.2</v>
      </c>
      <c r="I14" s="24">
        <f>IF(I10="x",1*$H$10,0)+IF(I12="x",1*$H$12,0)</f>
        <v>0.2</v>
      </c>
      <c r="J14" s="24">
        <f t="shared" ref="J14:R14" si="1">IF(J10="x",1*$H$10,0)+IF(J12="x",1*$H$12,0)</f>
        <v>0</v>
      </c>
      <c r="K14" s="24">
        <f t="shared" si="1"/>
        <v>0.2</v>
      </c>
      <c r="L14" s="24">
        <f t="shared" si="1"/>
        <v>0.2</v>
      </c>
      <c r="M14" s="24">
        <f t="shared" si="1"/>
        <v>0.2</v>
      </c>
      <c r="N14" s="24">
        <f t="shared" si="1"/>
        <v>0.2</v>
      </c>
      <c r="O14" s="24">
        <f t="shared" si="1"/>
        <v>0</v>
      </c>
      <c r="P14" s="24">
        <f t="shared" si="1"/>
        <v>0</v>
      </c>
      <c r="Q14" s="24">
        <f t="shared" si="1"/>
        <v>0</v>
      </c>
      <c r="R14" s="24">
        <f t="shared" si="1"/>
        <v>0</v>
      </c>
    </row>
    <row r="15" spans="4:18" ht="147.75" customHeight="1">
      <c r="D15" s="35" t="s">
        <v>44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4:18" ht="152.25" customHeight="1">
      <c r="D16" s="40" t="s">
        <v>16</v>
      </c>
      <c r="E16" s="22" t="s">
        <v>54</v>
      </c>
      <c r="F16" s="22">
        <v>345</v>
      </c>
      <c r="G16" s="9">
        <v>0.1</v>
      </c>
      <c r="H16" s="41">
        <v>0.1</v>
      </c>
      <c r="I16" s="38">
        <v>352.5</v>
      </c>
      <c r="J16" s="38">
        <v>295</v>
      </c>
      <c r="K16" s="38">
        <v>304</v>
      </c>
      <c r="L16" s="38">
        <v>378</v>
      </c>
      <c r="M16" s="38">
        <v>561.5</v>
      </c>
      <c r="N16" s="38">
        <v>387</v>
      </c>
      <c r="O16" s="38">
        <v>520</v>
      </c>
      <c r="P16" s="38">
        <v>306</v>
      </c>
      <c r="Q16" s="38"/>
      <c r="R16" s="38"/>
    </row>
    <row r="17" spans="4:18" ht="99.75" customHeight="1">
      <c r="D17" s="40"/>
      <c r="E17" s="22" t="s">
        <v>17</v>
      </c>
      <c r="F17" s="22">
        <v>295</v>
      </c>
      <c r="G17" s="9">
        <v>0</v>
      </c>
      <c r="H17" s="41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4:18" ht="138" customHeight="1">
      <c r="D18" s="40" t="s">
        <v>18</v>
      </c>
      <c r="E18" s="22" t="s">
        <v>55</v>
      </c>
      <c r="F18" s="22">
        <v>651</v>
      </c>
      <c r="G18" s="9">
        <v>0.1</v>
      </c>
      <c r="H18" s="41">
        <v>0.1</v>
      </c>
      <c r="I18" s="38">
        <v>622</v>
      </c>
      <c r="J18" s="38">
        <v>591</v>
      </c>
      <c r="K18" s="38">
        <v>608</v>
      </c>
      <c r="L18" s="38">
        <v>650</v>
      </c>
      <c r="M18" s="38">
        <v>793</v>
      </c>
      <c r="N18" s="38">
        <v>706</v>
      </c>
      <c r="O18" s="38">
        <v>634.5</v>
      </c>
      <c r="P18" s="38">
        <v>595</v>
      </c>
      <c r="Q18" s="38"/>
      <c r="R18" s="38"/>
    </row>
    <row r="19" spans="4:18" ht="57.75" customHeight="1">
      <c r="D19" s="40"/>
      <c r="E19" s="22" t="s">
        <v>19</v>
      </c>
      <c r="F19" s="22">
        <v>591</v>
      </c>
      <c r="G19" s="9">
        <v>0</v>
      </c>
      <c r="H19" s="41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4:18" ht="147.75" customHeight="1">
      <c r="D20" s="34" t="s">
        <v>20</v>
      </c>
      <c r="E20" s="34"/>
      <c r="F20" s="34"/>
      <c r="G20" s="34"/>
      <c r="H20" s="10">
        <f>SUM(H16:H19)</f>
        <v>0.2</v>
      </c>
      <c r="I20" s="11">
        <f>IF($F$17&gt;I16,"DESCLASSIFICADO",IF(I16&lt;=$F$16,ROUNDDOWN((I16-$F$17)/5,0)*$G$16*$H$16,IF(I16&gt;=$F$16,$H$16,$H$16)))+IF($F$19&gt;I18,"DESCLASSIFICADO",IF(I18&lt;=$F$18,ROUNDDOWN((I18-$F$19)/6,0)*$G$18*$H$18,IF($F$18&gt;=I18,$H$18,$H$18)))</f>
        <v>0.15000000000000002</v>
      </c>
      <c r="J20" s="11">
        <f t="shared" ref="J20:R20" si="2">IF($F$17&gt;J16,"DESCLASSIFICADO",IF(J16&lt;=$F$16,ROUNDDOWN((J16-$F$17)/5,0)*$G$16*$H$16,IF(J16&gt;=$F$16,$H$16,$H$16)))+IF($F$19&gt;J18,"DESCLASSIFICADO",IF(J18&lt;=$F$18,ROUNDDOWN((J18-$F$19)/6,0)*$G$18*$H$18,IF($F$18&gt;=J18,$H$18,$H$18)))</f>
        <v>0</v>
      </c>
      <c r="K20" s="11">
        <f t="shared" si="2"/>
        <v>3.0000000000000006E-2</v>
      </c>
      <c r="L20" s="11">
        <f t="shared" si="2"/>
        <v>0.19</v>
      </c>
      <c r="M20" s="11">
        <f t="shared" si="2"/>
        <v>0.2</v>
      </c>
      <c r="N20" s="11">
        <f t="shared" si="2"/>
        <v>0.2</v>
      </c>
      <c r="O20" s="11">
        <f t="shared" si="2"/>
        <v>0.17</v>
      </c>
      <c r="P20" s="11">
        <f t="shared" si="2"/>
        <v>2.0000000000000004E-2</v>
      </c>
      <c r="Q20" s="11" t="e">
        <f t="shared" si="2"/>
        <v>#VALUE!</v>
      </c>
      <c r="R20" s="11" t="e">
        <f t="shared" si="2"/>
        <v>#VALUE!</v>
      </c>
    </row>
    <row r="21" spans="4:18" ht="57.75" customHeight="1">
      <c r="D21" s="35" t="s">
        <v>61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4:18" ht="110.25" customHeight="1">
      <c r="D22" s="22" t="s">
        <v>21</v>
      </c>
      <c r="E22" s="22" t="s">
        <v>22</v>
      </c>
      <c r="F22" s="36">
        <v>823149.85</v>
      </c>
      <c r="G22" s="37"/>
      <c r="H22" s="23">
        <v>0.2</v>
      </c>
      <c r="I22" s="5">
        <v>799753.8</v>
      </c>
      <c r="J22" s="5">
        <v>823149.85</v>
      </c>
      <c r="K22" s="5">
        <v>781992.36</v>
      </c>
      <c r="L22" s="5">
        <v>753149.83</v>
      </c>
      <c r="M22" s="5">
        <v>819857.18</v>
      </c>
      <c r="N22" s="5">
        <v>757297.85</v>
      </c>
      <c r="O22" s="5">
        <v>787700</v>
      </c>
      <c r="P22" s="5">
        <v>822560</v>
      </c>
      <c r="Q22" s="5"/>
      <c r="R22" s="5"/>
    </row>
    <row r="23" spans="4:18" ht="120" customHeight="1">
      <c r="D23" s="34" t="s">
        <v>23</v>
      </c>
      <c r="E23" s="34"/>
      <c r="F23" s="34"/>
      <c r="G23" s="34"/>
      <c r="H23" s="10">
        <f>SUM(H22)</f>
        <v>0.2</v>
      </c>
      <c r="I23" s="11">
        <f>(((I22-$F$22)/IF(SMALL($I$22:$R$22,1)=$F$22,1,SMALL($I$22:$R$22,1)-$F$22))*$H$22)*IF(I22&gt;$F$22,0,1)*IF(I22=0,0,1)</f>
        <v>6.6845838044046063E-2</v>
      </c>
      <c r="J23" s="11">
        <f t="shared" ref="J23:R23" si="3">(((J22-$F$22)/IF(SMALL($I$22:$R$22,1)=$F$22,1,SMALL($I$22:$R$22,1)-$F$22))*$H$22)*IF(J22&gt;$F$22,0,1)*IF(J22=0,0,1)</f>
        <v>0</v>
      </c>
      <c r="K23" s="11">
        <f t="shared" si="3"/>
        <v>0.1175927949734871</v>
      </c>
      <c r="L23" s="11">
        <f t="shared" si="3"/>
        <v>0.2</v>
      </c>
      <c r="M23" s="11">
        <f t="shared" si="3"/>
        <v>9.4076258835352478E-3</v>
      </c>
      <c r="N23" s="11">
        <f t="shared" si="3"/>
        <v>0.18814851767185203</v>
      </c>
      <c r="O23" s="11">
        <f t="shared" si="3"/>
        <v>0.10128525677564082</v>
      </c>
      <c r="P23" s="11">
        <f t="shared" si="3"/>
        <v>1.6852852327755808E-3</v>
      </c>
      <c r="Q23" s="11">
        <f t="shared" si="3"/>
        <v>0</v>
      </c>
      <c r="R23" s="11">
        <f t="shared" si="3"/>
        <v>0</v>
      </c>
    </row>
    <row r="24" spans="4:18" ht="72.75" customHeight="1">
      <c r="D24" s="34" t="s">
        <v>24</v>
      </c>
      <c r="E24" s="34"/>
      <c r="F24" s="34"/>
      <c r="G24" s="34"/>
      <c r="H24" s="6">
        <f>H23+H20+H8+H14</f>
        <v>1</v>
      </c>
      <c r="I24" s="20">
        <f>I23+I20+I8+I14</f>
        <v>0.5143458380440461</v>
      </c>
      <c r="J24" s="20">
        <f t="shared" ref="J24:R24" si="4">J23+J20+J8+J14</f>
        <v>0</v>
      </c>
      <c r="K24" s="20">
        <f t="shared" si="4"/>
        <v>0.54759279497348712</v>
      </c>
      <c r="L24" s="20">
        <f t="shared" si="4"/>
        <v>0.66749999999999998</v>
      </c>
      <c r="M24" s="20">
        <f t="shared" si="4"/>
        <v>0.60940762588353525</v>
      </c>
      <c r="N24" s="20">
        <f t="shared" si="4"/>
        <v>0.84614851767185195</v>
      </c>
      <c r="O24" s="20">
        <f t="shared" si="4"/>
        <v>0.27128525677564086</v>
      </c>
      <c r="P24" s="20">
        <f t="shared" si="4"/>
        <v>2.1685285232775586E-2</v>
      </c>
      <c r="Q24" s="20" t="e">
        <f t="shared" si="4"/>
        <v>#VALUE!</v>
      </c>
      <c r="R24" s="20" t="e">
        <f t="shared" si="4"/>
        <v>#VALUE!</v>
      </c>
    </row>
    <row r="26" spans="4:18">
      <c r="I26" s="1"/>
      <c r="J26" s="1"/>
    </row>
    <row r="27" spans="4:18">
      <c r="I27" s="2"/>
      <c r="J27" s="3"/>
    </row>
    <row r="28" spans="4:18">
      <c r="J28" s="3"/>
    </row>
    <row r="29" spans="4:18">
      <c r="I29" s="3"/>
      <c r="J29" s="3"/>
    </row>
    <row r="30" spans="4:18">
      <c r="J30" s="3"/>
    </row>
    <row r="36" spans="3:5">
      <c r="D36" s="33" t="s">
        <v>25</v>
      </c>
      <c r="E36" s="33"/>
    </row>
    <row r="37" spans="3:5">
      <c r="D37" s="14" t="s">
        <v>26</v>
      </c>
      <c r="E37" s="14" t="s">
        <v>27</v>
      </c>
    </row>
    <row r="38" spans="3:5">
      <c r="D38" s="8">
        <v>119</v>
      </c>
      <c r="E38" s="8">
        <f>D38/12</f>
        <v>9.9166666666666661</v>
      </c>
    </row>
    <row r="40" spans="3:5">
      <c r="C40" s="33" t="s">
        <v>28</v>
      </c>
      <c r="D40" s="33"/>
      <c r="E40" s="33"/>
    </row>
    <row r="41" spans="3:5">
      <c r="C41" s="8"/>
      <c r="D41" s="12" t="s">
        <v>29</v>
      </c>
      <c r="E41" s="12" t="s">
        <v>30</v>
      </c>
    </row>
    <row r="42" spans="3:5" ht="30">
      <c r="C42" s="13" t="s">
        <v>59</v>
      </c>
      <c r="D42" s="8">
        <v>414</v>
      </c>
      <c r="E42" s="8">
        <v>676</v>
      </c>
    </row>
    <row r="43" spans="3:5">
      <c r="C43" s="13" t="s">
        <v>60</v>
      </c>
      <c r="D43" s="8">
        <v>360</v>
      </c>
      <c r="E43" s="8">
        <v>736</v>
      </c>
    </row>
    <row r="44" spans="3:5">
      <c r="C44" s="13" t="s">
        <v>31</v>
      </c>
      <c r="D44" s="8">
        <f>ROUND(AVERAGE(D42:D43),0)</f>
        <v>387</v>
      </c>
      <c r="E44" s="8">
        <f>AVERAGE(E42:E43)</f>
        <v>706</v>
      </c>
    </row>
  </sheetData>
  <mergeCells count="66">
    <mergeCell ref="L6:L7"/>
    <mergeCell ref="D2:R2"/>
    <mergeCell ref="D4:D7"/>
    <mergeCell ref="E4:E5"/>
    <mergeCell ref="H4:H5"/>
    <mergeCell ref="I4:I5"/>
    <mergeCell ref="J4:J5"/>
    <mergeCell ref="K4:K5"/>
    <mergeCell ref="L4:L5"/>
    <mergeCell ref="M4:M5"/>
    <mergeCell ref="N4:N5"/>
    <mergeCell ref="E6:E7"/>
    <mergeCell ref="H6:H7"/>
    <mergeCell ref="I6:I7"/>
    <mergeCell ref="J6:J7"/>
    <mergeCell ref="K6:K7"/>
    <mergeCell ref="R6:R7"/>
    <mergeCell ref="O4:O5"/>
    <mergeCell ref="P4:P5"/>
    <mergeCell ref="Q4:Q5"/>
    <mergeCell ref="R4:R5"/>
    <mergeCell ref="M6:M7"/>
    <mergeCell ref="N6:N7"/>
    <mergeCell ref="O6:O7"/>
    <mergeCell ref="P6:P7"/>
    <mergeCell ref="Q6:Q7"/>
    <mergeCell ref="D8:G8"/>
    <mergeCell ref="D9:R9"/>
    <mergeCell ref="D10:D13"/>
    <mergeCell ref="E10:E11"/>
    <mergeCell ref="H10:H11"/>
    <mergeCell ref="E12:E13"/>
    <mergeCell ref="H12:H13"/>
    <mergeCell ref="L18:L19"/>
    <mergeCell ref="D14:G14"/>
    <mergeCell ref="D15:R15"/>
    <mergeCell ref="D16:D17"/>
    <mergeCell ref="H16:H17"/>
    <mergeCell ref="I16:I17"/>
    <mergeCell ref="J16:J17"/>
    <mergeCell ref="K16:K17"/>
    <mergeCell ref="L16:L17"/>
    <mergeCell ref="M16:M17"/>
    <mergeCell ref="N16:N17"/>
    <mergeCell ref="D18:D19"/>
    <mergeCell ref="H18:H19"/>
    <mergeCell ref="I18:I19"/>
    <mergeCell ref="J18:J19"/>
    <mergeCell ref="K18:K19"/>
    <mergeCell ref="R18:R19"/>
    <mergeCell ref="O16:O17"/>
    <mergeCell ref="P16:P17"/>
    <mergeCell ref="Q16:Q17"/>
    <mergeCell ref="R16:R17"/>
    <mergeCell ref="M18:M19"/>
    <mergeCell ref="N18:N19"/>
    <mergeCell ref="O18:O19"/>
    <mergeCell ref="P18:P19"/>
    <mergeCell ref="Q18:Q19"/>
    <mergeCell ref="C40:E40"/>
    <mergeCell ref="D20:G20"/>
    <mergeCell ref="D21:R21"/>
    <mergeCell ref="F22:G22"/>
    <mergeCell ref="D23:G23"/>
    <mergeCell ref="D24:G24"/>
    <mergeCell ref="D36:E36"/>
  </mergeCells>
  <conditionalFormatting sqref="I24:R24">
    <cfRule type="colorScale" priority="1">
      <colorScale>
        <cfvo type="min"/>
        <cfvo type="max"/>
        <color rgb="FFFF0000"/>
        <color rgb="FF00B050"/>
      </colorScale>
    </cfRule>
  </conditionalFormatting>
  <pageMargins left="0.511811024" right="0.511811024" top="0.78740157499999996" bottom="0.78740157499999996" header="0.31496062000000002" footer="0.31496062000000002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Bloco Leste</vt:lpstr>
      <vt:lpstr>Bloco Centro-Leste</vt:lpstr>
      <vt:lpstr>Bloco Noroeste</vt:lpstr>
      <vt:lpstr>Bloco Norte Nordeste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Felipe</dc:creator>
  <cp:lastModifiedBy>Luiz Fernando Silva Loschiav</cp:lastModifiedBy>
  <cp:revision/>
  <dcterms:created xsi:type="dcterms:W3CDTF">2020-04-02T01:53:00Z</dcterms:created>
  <dcterms:modified xsi:type="dcterms:W3CDTF">2021-09-03T14:56:50Z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1046-11.2.0.9396</vt:lpwstr>
  </property>
</Properties>
</file>